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лот1!$A$1:$CC$36</definedName>
  </definedNames>
  <calcPr calcId="125725"/>
</workbook>
</file>

<file path=xl/calcChain.xml><?xml version="1.0" encoding="utf-8"?>
<calcChain xmlns="http://schemas.openxmlformats.org/spreadsheetml/2006/main">
  <c r="CD40" i="3"/>
  <c r="BP15"/>
  <c r="BQ15"/>
  <c r="BR15"/>
  <c r="BS15"/>
  <c r="BT15"/>
  <c r="BU15"/>
  <c r="BV15"/>
  <c r="BW15"/>
  <c r="BX15"/>
  <c r="BY15"/>
  <c r="BZ15"/>
  <c r="CA15"/>
  <c r="CB15"/>
  <c r="CC15"/>
  <c r="BO15"/>
  <c r="BP33"/>
  <c r="BQ33"/>
  <c r="BR33"/>
  <c r="BS33"/>
  <c r="BT33"/>
  <c r="BU33"/>
  <c r="BV33"/>
  <c r="BW33"/>
  <c r="BX33"/>
  <c r="BY33"/>
  <c r="BZ33"/>
  <c r="CA33"/>
  <c r="CB33"/>
  <c r="CC33"/>
  <c r="BO33"/>
  <c r="BP32"/>
  <c r="BQ32"/>
  <c r="BR32"/>
  <c r="BS32"/>
  <c r="BT32"/>
  <c r="BU32"/>
  <c r="BV32"/>
  <c r="BW32"/>
  <c r="BX32"/>
  <c r="BY32"/>
  <c r="BZ32"/>
  <c r="CA32"/>
  <c r="CB32"/>
  <c r="CC32"/>
  <c r="BO32"/>
  <c r="BP30"/>
  <c r="BQ30"/>
  <c r="BR30"/>
  <c r="BS30"/>
  <c r="BT30"/>
  <c r="BU30"/>
  <c r="BV30"/>
  <c r="BW30"/>
  <c r="BX30"/>
  <c r="BY30"/>
  <c r="BZ30"/>
  <c r="CA30"/>
  <c r="CB30"/>
  <c r="CC30"/>
  <c r="BO30"/>
  <c r="BP29"/>
  <c r="BQ29"/>
  <c r="BR29"/>
  <c r="BS29"/>
  <c r="BT29"/>
  <c r="BU29"/>
  <c r="BV29"/>
  <c r="BW29"/>
  <c r="BX29"/>
  <c r="BY29"/>
  <c r="BZ29"/>
  <c r="CA29"/>
  <c r="CB29"/>
  <c r="CC29"/>
  <c r="BO29"/>
  <c r="BP27"/>
  <c r="BQ27"/>
  <c r="BR27"/>
  <c r="BS27"/>
  <c r="BT27"/>
  <c r="BU27"/>
  <c r="BV27"/>
  <c r="BW27"/>
  <c r="BX27"/>
  <c r="BY27"/>
  <c r="BZ27"/>
  <c r="CA27"/>
  <c r="CB27"/>
  <c r="CC27"/>
  <c r="BO27"/>
  <c r="BP23"/>
  <c r="BQ23"/>
  <c r="BR23"/>
  <c r="BS23"/>
  <c r="BT23"/>
  <c r="BU23"/>
  <c r="BV23"/>
  <c r="BW23"/>
  <c r="BX23"/>
  <c r="BY23"/>
  <c r="BZ23"/>
  <c r="CA23"/>
  <c r="CB23"/>
  <c r="CC23"/>
  <c r="BO23"/>
  <c r="BP20"/>
  <c r="BQ20"/>
  <c r="BR20"/>
  <c r="BS20"/>
  <c r="BT20"/>
  <c r="BU20"/>
  <c r="BV20"/>
  <c r="BW20"/>
  <c r="BX20"/>
  <c r="BY20"/>
  <c r="BZ20"/>
  <c r="CA20"/>
  <c r="CB20"/>
  <c r="CC20"/>
  <c r="BO20"/>
  <c r="BP18"/>
  <c r="BQ18"/>
  <c r="BR18"/>
  <c r="BS18"/>
  <c r="BT18"/>
  <c r="BU18"/>
  <c r="BV18"/>
  <c r="BW18"/>
  <c r="BX18"/>
  <c r="BY18"/>
  <c r="BZ18"/>
  <c r="CA18"/>
  <c r="CB18"/>
  <c r="CC18"/>
  <c r="BO18"/>
  <c r="BP17"/>
  <c r="BQ17"/>
  <c r="BR17"/>
  <c r="BS17"/>
  <c r="BT17"/>
  <c r="BU17"/>
  <c r="BV17"/>
  <c r="BW17"/>
  <c r="BX17"/>
  <c r="BY17"/>
  <c r="BZ17"/>
  <c r="CA17"/>
  <c r="CB17"/>
  <c r="CC17"/>
  <c r="BO17"/>
  <c r="BP16"/>
  <c r="BQ16"/>
  <c r="BR16"/>
  <c r="BS16"/>
  <c r="BT16"/>
  <c r="BU16"/>
  <c r="BV16"/>
  <c r="BW16"/>
  <c r="BX16"/>
  <c r="BY16"/>
  <c r="BZ16"/>
  <c r="CA16"/>
  <c r="CB16"/>
  <c r="CC16"/>
  <c r="BO16"/>
  <c r="BN28"/>
  <c r="BN22"/>
  <c r="BN14"/>
  <c r="BD33"/>
  <c r="BE33"/>
  <c r="BF33"/>
  <c r="BG33"/>
  <c r="BH33"/>
  <c r="BI33"/>
  <c r="BJ33"/>
  <c r="BK33"/>
  <c r="BL33"/>
  <c r="BC33"/>
  <c r="BD32"/>
  <c r="BE32"/>
  <c r="BF32"/>
  <c r="BG32"/>
  <c r="BH32"/>
  <c r="BI32"/>
  <c r="BJ32"/>
  <c r="BK32"/>
  <c r="BL32"/>
  <c r="BC32"/>
  <c r="BN36" l="1"/>
  <c r="BD30"/>
  <c r="BE30"/>
  <c r="BF30"/>
  <c r="BG30"/>
  <c r="BH30"/>
  <c r="BI30"/>
  <c r="BJ30"/>
  <c r="BK30"/>
  <c r="BL30"/>
  <c r="BC30"/>
  <c r="BD29"/>
  <c r="BE29"/>
  <c r="BF29"/>
  <c r="BG29"/>
  <c r="BH29"/>
  <c r="BI29"/>
  <c r="BJ29"/>
  <c r="BK29"/>
  <c r="BL29"/>
  <c r="BC29"/>
  <c r="BD27"/>
  <c r="BE27"/>
  <c r="BF27"/>
  <c r="BG27"/>
  <c r="BH27"/>
  <c r="BI27"/>
  <c r="BJ27"/>
  <c r="BK27"/>
  <c r="BL27"/>
  <c r="BC27"/>
  <c r="BD23"/>
  <c r="BE23"/>
  <c r="BF23"/>
  <c r="BG23"/>
  <c r="BH23"/>
  <c r="BI23"/>
  <c r="BJ23"/>
  <c r="BK23"/>
  <c r="BL23"/>
  <c r="BC23"/>
  <c r="BD20"/>
  <c r="BE20"/>
  <c r="BF20"/>
  <c r="BG20"/>
  <c r="BH20"/>
  <c r="BI20"/>
  <c r="BJ20"/>
  <c r="BK20"/>
  <c r="BL20"/>
  <c r="BC20"/>
  <c r="BD19"/>
  <c r="BE19"/>
  <c r="BF19"/>
  <c r="BG19"/>
  <c r="BH19"/>
  <c r="BI19"/>
  <c r="BJ19"/>
  <c r="BK19"/>
  <c r="BL19"/>
  <c r="BD18"/>
  <c r="BE18"/>
  <c r="BF18"/>
  <c r="BG18"/>
  <c r="BH18"/>
  <c r="BI18"/>
  <c r="BJ18"/>
  <c r="BK18"/>
  <c r="BL18"/>
  <c r="BC18"/>
  <c r="BD17"/>
  <c r="BE17"/>
  <c r="BF17"/>
  <c r="BG17"/>
  <c r="BH17"/>
  <c r="BI17"/>
  <c r="BJ17"/>
  <c r="BK17"/>
  <c r="BL17"/>
  <c r="BC17"/>
  <c r="BD16"/>
  <c r="BE16"/>
  <c r="BF16"/>
  <c r="BG16"/>
  <c r="BH16"/>
  <c r="BI16"/>
  <c r="BJ16"/>
  <c r="BK16"/>
  <c r="BL16"/>
  <c r="BC16"/>
  <c r="BD15"/>
  <c r="BE15"/>
  <c r="BF15"/>
  <c r="BG15"/>
  <c r="BH15"/>
  <c r="BI15"/>
  <c r="BJ15"/>
  <c r="BK15"/>
  <c r="BL15"/>
  <c r="BC15"/>
  <c r="BB28"/>
  <c r="BB22"/>
  <c r="BB14"/>
  <c r="BB36" s="1"/>
  <c r="AN33"/>
  <c r="AO33"/>
  <c r="AP33"/>
  <c r="AQ33"/>
  <c r="AR33"/>
  <c r="AS33"/>
  <c r="AT33"/>
  <c r="AU33"/>
  <c r="AV33"/>
  <c r="AW33"/>
  <c r="AX33"/>
  <c r="AY33"/>
  <c r="AZ33"/>
  <c r="AM33"/>
  <c r="AN32"/>
  <c r="AO32"/>
  <c r="AP32"/>
  <c r="AQ32"/>
  <c r="AR32"/>
  <c r="AS32"/>
  <c r="AT32"/>
  <c r="AU32"/>
  <c r="AV32"/>
  <c r="AW32"/>
  <c r="AX32"/>
  <c r="AY32"/>
  <c r="AZ32"/>
  <c r="AM32"/>
  <c r="AN31"/>
  <c r="AO31"/>
  <c r="AP31"/>
  <c r="AQ31"/>
  <c r="AR31"/>
  <c r="AS31"/>
  <c r="AT31"/>
  <c r="AU31"/>
  <c r="AV31"/>
  <c r="AW31"/>
  <c r="AX31"/>
  <c r="AY31"/>
  <c r="AZ31"/>
  <c r="AM31"/>
  <c r="AN30"/>
  <c r="AO30"/>
  <c r="AP30"/>
  <c r="AQ30"/>
  <c r="AR30"/>
  <c r="AS30"/>
  <c r="AT30"/>
  <c r="AU30"/>
  <c r="AV30"/>
  <c r="AW30"/>
  <c r="AX30"/>
  <c r="AY30"/>
  <c r="AZ30"/>
  <c r="AM30"/>
  <c r="AN29"/>
  <c r="AO29"/>
  <c r="AP29"/>
  <c r="AQ29"/>
  <c r="AR29"/>
  <c r="AS29"/>
  <c r="AT29"/>
  <c r="AU29"/>
  <c r="AV29"/>
  <c r="AW29"/>
  <c r="AX29"/>
  <c r="AY29"/>
  <c r="AZ29"/>
  <c r="AM29"/>
  <c r="AN27"/>
  <c r="AO27"/>
  <c r="AP27"/>
  <c r="AQ27"/>
  <c r="AR27"/>
  <c r="AS27"/>
  <c r="AT27"/>
  <c r="AU27"/>
  <c r="AV27"/>
  <c r="AW27"/>
  <c r="AX27"/>
  <c r="AY27"/>
  <c r="AZ27"/>
  <c r="AM27"/>
  <c r="AN23"/>
  <c r="AO23"/>
  <c r="AP23"/>
  <c r="AQ23"/>
  <c r="AR23"/>
  <c r="AS23"/>
  <c r="AT23"/>
  <c r="AU23"/>
  <c r="AV23"/>
  <c r="AW23"/>
  <c r="AX23"/>
  <c r="AY23"/>
  <c r="AZ23"/>
  <c r="AM23"/>
  <c r="AN20"/>
  <c r="AO20"/>
  <c r="AP20"/>
  <c r="AQ20"/>
  <c r="AR20"/>
  <c r="AS20"/>
  <c r="AT20"/>
  <c r="AU20"/>
  <c r="AV20"/>
  <c r="AW20"/>
  <c r="AX20"/>
  <c r="AY20"/>
  <c r="AZ20"/>
  <c r="AM20"/>
  <c r="AN18"/>
  <c r="AO18"/>
  <c r="AP18"/>
  <c r="AQ18"/>
  <c r="AR18"/>
  <c r="AS18"/>
  <c r="AT18"/>
  <c r="AU18"/>
  <c r="AV18"/>
  <c r="AW18"/>
  <c r="AX18"/>
  <c r="AY18"/>
  <c r="AZ18"/>
  <c r="AM18"/>
  <c r="AN17"/>
  <c r="AO17"/>
  <c r="AP17"/>
  <c r="AQ17"/>
  <c r="AR17"/>
  <c r="AS17"/>
  <c r="AT17"/>
  <c r="AU17"/>
  <c r="AV17"/>
  <c r="AW17"/>
  <c r="AX17"/>
  <c r="AY17"/>
  <c r="AZ17"/>
  <c r="AM17"/>
  <c r="AN16"/>
  <c r="AO16"/>
  <c r="AP16"/>
  <c r="AQ16"/>
  <c r="AR16"/>
  <c r="AS16"/>
  <c r="AT16"/>
  <c r="AU16"/>
  <c r="AV16"/>
  <c r="AW16"/>
  <c r="AX16"/>
  <c r="AY16"/>
  <c r="AZ16"/>
  <c r="AM16"/>
  <c r="AN15"/>
  <c r="AO15"/>
  <c r="AP15"/>
  <c r="AQ15"/>
  <c r="AR15"/>
  <c r="AS15"/>
  <c r="AT15"/>
  <c r="AU15"/>
  <c r="AV15"/>
  <c r="AW15"/>
  <c r="AX15"/>
  <c r="AY15"/>
  <c r="AZ15"/>
  <c r="AM15"/>
  <c r="AL28"/>
  <c r="AL22"/>
  <c r="AL14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I33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I32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I31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I30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I29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I27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I23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I20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I18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I17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I16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I15"/>
  <c r="H31"/>
  <c r="H29"/>
  <c r="H27"/>
  <c r="BP26"/>
  <c r="BQ26"/>
  <c r="BR26"/>
  <c r="BS26"/>
  <c r="BT26"/>
  <c r="BU26"/>
  <c r="BV26"/>
  <c r="BW26"/>
  <c r="BX26"/>
  <c r="BY26"/>
  <c r="BZ26"/>
  <c r="CA26"/>
  <c r="CB26"/>
  <c r="CC26"/>
  <c r="BP19"/>
  <c r="BQ19"/>
  <c r="BR19"/>
  <c r="BS19"/>
  <c r="BT19"/>
  <c r="BU19"/>
  <c r="BV19"/>
  <c r="BW19"/>
  <c r="BX19"/>
  <c r="BY19"/>
  <c r="BZ19"/>
  <c r="CA19"/>
  <c r="CB19"/>
  <c r="CC19"/>
  <c r="BP31"/>
  <c r="BQ31"/>
  <c r="BR31"/>
  <c r="BS31"/>
  <c r="BT31"/>
  <c r="BU31"/>
  <c r="BV31"/>
  <c r="BW31"/>
  <c r="BX31"/>
  <c r="BY31"/>
  <c r="BZ31"/>
  <c r="CA31"/>
  <c r="CB31"/>
  <c r="CC31"/>
  <c r="BO31"/>
  <c r="BP21"/>
  <c r="BP14" s="1"/>
  <c r="BQ21"/>
  <c r="BR21"/>
  <c r="BS21"/>
  <c r="BT21"/>
  <c r="BT14" s="1"/>
  <c r="BU21"/>
  <c r="BV21"/>
  <c r="BW21"/>
  <c r="BX21"/>
  <c r="BX14" s="1"/>
  <c r="BY21"/>
  <c r="BZ21"/>
  <c r="CA21"/>
  <c r="CB21"/>
  <c r="CB14" s="1"/>
  <c r="CC21"/>
  <c r="BD31"/>
  <c r="BE31"/>
  <c r="BF31"/>
  <c r="BG31"/>
  <c r="BH31"/>
  <c r="BI31"/>
  <c r="BJ31"/>
  <c r="BK31"/>
  <c r="BL31"/>
  <c r="BC31"/>
  <c r="BD26"/>
  <c r="BE26"/>
  <c r="BF26"/>
  <c r="BG26"/>
  <c r="BH26"/>
  <c r="BI26"/>
  <c r="BJ26"/>
  <c r="BK26"/>
  <c r="BL26"/>
  <c r="BD21"/>
  <c r="BE21"/>
  <c r="BF21"/>
  <c r="BG21"/>
  <c r="BH21"/>
  <c r="BI21"/>
  <c r="BJ21"/>
  <c r="BK21"/>
  <c r="BL21"/>
  <c r="BC21"/>
  <c r="AW28"/>
  <c r="AN26"/>
  <c r="AO26"/>
  <c r="AP26"/>
  <c r="AQ26"/>
  <c r="AR26"/>
  <c r="AS26"/>
  <c r="AT26"/>
  <c r="AU26"/>
  <c r="AV26"/>
  <c r="AW26"/>
  <c r="AX26"/>
  <c r="AY26"/>
  <c r="AZ26"/>
  <c r="AN21"/>
  <c r="AO21"/>
  <c r="AP21"/>
  <c r="AQ21"/>
  <c r="AR21"/>
  <c r="AS21"/>
  <c r="AT21"/>
  <c r="AU21"/>
  <c r="AV21"/>
  <c r="AW21"/>
  <c r="AX21"/>
  <c r="AY21"/>
  <c r="AZ21"/>
  <c r="AM21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N19"/>
  <c r="AO19"/>
  <c r="AP19"/>
  <c r="AQ19"/>
  <c r="AR19"/>
  <c r="AS19"/>
  <c r="AT19"/>
  <c r="AU19"/>
  <c r="AV19"/>
  <c r="AW19"/>
  <c r="AX19"/>
  <c r="AY19"/>
  <c r="AZ19"/>
  <c r="O28"/>
  <c r="Q28"/>
  <c r="S28"/>
  <c r="U28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CB28"/>
  <c r="BZ28"/>
  <c r="BX28"/>
  <c r="BV28"/>
  <c r="BT28"/>
  <c r="BR28"/>
  <c r="BP28"/>
  <c r="CA28"/>
  <c r="BW28"/>
  <c r="BS28"/>
  <c r="BO28"/>
  <c r="BO26"/>
  <c r="CC25"/>
  <c r="CB25"/>
  <c r="CA25"/>
  <c r="BZ25"/>
  <c r="BY25"/>
  <c r="BX25"/>
  <c r="BW25"/>
  <c r="BV25"/>
  <c r="BU25"/>
  <c r="BT25"/>
  <c r="BS25"/>
  <c r="BR25"/>
  <c r="BQ25"/>
  <c r="BP25"/>
  <c r="BO25"/>
  <c r="CC24"/>
  <c r="CB24"/>
  <c r="CA24"/>
  <c r="BZ24"/>
  <c r="BY24"/>
  <c r="BX24"/>
  <c r="BW24"/>
  <c r="BV24"/>
  <c r="BU24"/>
  <c r="BT24"/>
  <c r="BS24"/>
  <c r="BR24"/>
  <c r="BQ24"/>
  <c r="BP24"/>
  <c r="BO24"/>
  <c r="CC22"/>
  <c r="CA22"/>
  <c r="BO21"/>
  <c r="BO19"/>
  <c r="BZ14"/>
  <c r="BV14"/>
  <c r="BR14"/>
  <c r="CC14"/>
  <c r="BY14"/>
  <c r="BU14"/>
  <c r="BQ14"/>
  <c r="CC9"/>
  <c r="CB9"/>
  <c r="CA9"/>
  <c r="BZ9"/>
  <c r="BY9"/>
  <c r="BW9"/>
  <c r="BV9"/>
  <c r="BU9"/>
  <c r="BT9"/>
  <c r="BS9"/>
  <c r="BR9"/>
  <c r="BQ9"/>
  <c r="BO9"/>
  <c r="AU25"/>
  <c r="AT25"/>
  <c r="AS25"/>
  <c r="AR25"/>
  <c r="AU24"/>
  <c r="AT24"/>
  <c r="AS24"/>
  <c r="AR24"/>
  <c r="AU9"/>
  <c r="AT9"/>
  <c r="AS9"/>
  <c r="AX28"/>
  <c r="AX25"/>
  <c r="AW25"/>
  <c r="AV25"/>
  <c r="AX24"/>
  <c r="AW24"/>
  <c r="AV24"/>
  <c r="AW14"/>
  <c r="AV14"/>
  <c r="AX9"/>
  <c r="AW9"/>
  <c r="AY25"/>
  <c r="AQ25"/>
  <c r="AY24"/>
  <c r="AQ24"/>
  <c r="AY22"/>
  <c r="AY14"/>
  <c r="AQ9"/>
  <c r="AZ25"/>
  <c r="AZ24"/>
  <c r="AZ14"/>
  <c r="AZ9"/>
  <c r="AM26"/>
  <c r="AP25"/>
  <c r="AO25"/>
  <c r="AN25"/>
  <c r="AM25"/>
  <c r="AP24"/>
  <c r="AO24"/>
  <c r="AN24"/>
  <c r="AM24"/>
  <c r="AM22" s="1"/>
  <c r="AM19"/>
  <c r="AP9"/>
  <c r="AO9"/>
  <c r="AN9"/>
  <c r="AI28"/>
  <c r="AG28"/>
  <c r="AJ25"/>
  <c r="AI25"/>
  <c r="AH25"/>
  <c r="AG25"/>
  <c r="AJ24"/>
  <c r="AI24"/>
  <c r="AI22" s="1"/>
  <c r="AH24"/>
  <c r="AG24"/>
  <c r="AG22" s="1"/>
  <c r="AI14"/>
  <c r="AG14"/>
  <c r="AJ9"/>
  <c r="AI9"/>
  <c r="AH9"/>
  <c r="AG9"/>
  <c r="AE28"/>
  <c r="AC28"/>
  <c r="AF25"/>
  <c r="AE25"/>
  <c r="AD25"/>
  <c r="AC25"/>
  <c r="AF24"/>
  <c r="AE24"/>
  <c r="AE22" s="1"/>
  <c r="AD24"/>
  <c r="AC24"/>
  <c r="AC22" s="1"/>
  <c r="AE14"/>
  <c r="AC14"/>
  <c r="T28"/>
  <c r="U25"/>
  <c r="T25"/>
  <c r="U24"/>
  <c r="T24"/>
  <c r="T22"/>
  <c r="U14"/>
  <c r="U9"/>
  <c r="T9"/>
  <c r="R28"/>
  <c r="P28"/>
  <c r="S25"/>
  <c r="R25"/>
  <c r="Q25"/>
  <c r="P25"/>
  <c r="S24"/>
  <c r="R24"/>
  <c r="Q24"/>
  <c r="P24"/>
  <c r="R22"/>
  <c r="P22"/>
  <c r="R14"/>
  <c r="R34" s="1"/>
  <c r="R36" s="1"/>
  <c r="P14"/>
  <c r="P34" s="1"/>
  <c r="P36" s="1"/>
  <c r="S9"/>
  <c r="R9"/>
  <c r="Q9"/>
  <c r="P9"/>
  <c r="N28"/>
  <c r="O25"/>
  <c r="N25"/>
  <c r="O24"/>
  <c r="N24"/>
  <c r="N22" s="1"/>
  <c r="N14"/>
  <c r="O9"/>
  <c r="N9"/>
  <c r="L25"/>
  <c r="L24"/>
  <c r="L9"/>
  <c r="AL36" l="1"/>
  <c r="AC34"/>
  <c r="AC36" s="1"/>
  <c r="BO22"/>
  <c r="BS22"/>
  <c r="BU22"/>
  <c r="AE34"/>
  <c r="AE36" s="1"/>
  <c r="AI34"/>
  <c r="AI36" s="1"/>
  <c r="AJ14"/>
  <c r="AH14"/>
  <c r="AF14"/>
  <c r="AD14"/>
  <c r="T14"/>
  <c r="T34" s="1"/>
  <c r="T36" s="1"/>
  <c r="AQ14"/>
  <c r="AZ28"/>
  <c r="AV28"/>
  <c r="N34"/>
  <c r="N36" s="1"/>
  <c r="AG34"/>
  <c r="AG36" s="1"/>
  <c r="S14"/>
  <c r="Q14"/>
  <c r="O14"/>
  <c r="AX14"/>
  <c r="U22"/>
  <c r="U34" s="1"/>
  <c r="U36" s="1"/>
  <c r="S22"/>
  <c r="Q22"/>
  <c r="O22"/>
  <c r="AJ22"/>
  <c r="AH22"/>
  <c r="AF22"/>
  <c r="AD22"/>
  <c r="AJ28"/>
  <c r="AH28"/>
  <c r="AF28"/>
  <c r="AD28"/>
  <c r="AQ28"/>
  <c r="AQ34" s="1"/>
  <c r="AQ36" s="1"/>
  <c r="AQ22"/>
  <c r="AO22"/>
  <c r="BO14"/>
  <c r="BO34" s="1"/>
  <c r="BO36" s="1"/>
  <c r="CA14"/>
  <c r="CA34" s="1"/>
  <c r="CA36" s="1"/>
  <c r="BW14"/>
  <c r="BS14"/>
  <c r="BS34" s="1"/>
  <c r="BS36" s="1"/>
  <c r="BY22"/>
  <c r="BW22"/>
  <c r="BQ22"/>
  <c r="CC28"/>
  <c r="BY28"/>
  <c r="BU28"/>
  <c r="BU34" s="1"/>
  <c r="BU36" s="1"/>
  <c r="BQ28"/>
  <c r="AZ22"/>
  <c r="AV22"/>
  <c r="AX22"/>
  <c r="AW22"/>
  <c r="BP22"/>
  <c r="BP34" s="1"/>
  <c r="BP36" s="1"/>
  <c r="AV34"/>
  <c r="AV36" s="1"/>
  <c r="AX34"/>
  <c r="AX36" s="1"/>
  <c r="AW34"/>
  <c r="AW36" s="1"/>
  <c r="BQ34"/>
  <c r="BQ36" s="1"/>
  <c r="BY34"/>
  <c r="BY36" s="1"/>
  <c r="CC34"/>
  <c r="CC36" s="1"/>
  <c r="BR22"/>
  <c r="BT22"/>
  <c r="BR34"/>
  <c r="BR36" s="1"/>
  <c r="BT34"/>
  <c r="BT36" s="1"/>
  <c r="BV22"/>
  <c r="BX22"/>
  <c r="BZ22"/>
  <c r="CB22"/>
  <c r="BV34"/>
  <c r="BV36" s="1"/>
  <c r="BX34"/>
  <c r="BX36" s="1"/>
  <c r="BZ34"/>
  <c r="BZ36" s="1"/>
  <c r="CB34"/>
  <c r="CB36" s="1"/>
  <c r="AR22"/>
  <c r="AS14"/>
  <c r="AU14"/>
  <c r="AR14"/>
  <c r="AT14"/>
  <c r="AS28"/>
  <c r="AU28"/>
  <c r="AR28"/>
  <c r="AT28"/>
  <c r="AS22"/>
  <c r="AU22"/>
  <c r="AU34" s="1"/>
  <c r="AU36" s="1"/>
  <c r="AT22"/>
  <c r="AP14"/>
  <c r="AN22"/>
  <c r="AP22"/>
  <c r="AP28"/>
  <c r="AN14"/>
  <c r="AN28"/>
  <c r="AM14"/>
  <c r="AO14"/>
  <c r="AM28"/>
  <c r="AO28"/>
  <c r="AY28"/>
  <c r="AY34" s="1"/>
  <c r="AY36" s="1"/>
  <c r="L22"/>
  <c r="L14"/>
  <c r="L28"/>
  <c r="BL25"/>
  <c r="BK25"/>
  <c r="BJ25"/>
  <c r="BI25"/>
  <c r="BL24"/>
  <c r="BK24"/>
  <c r="BJ24"/>
  <c r="BI24"/>
  <c r="BH28"/>
  <c r="BG28"/>
  <c r="BF28"/>
  <c r="BE28"/>
  <c r="BH25"/>
  <c r="BG25"/>
  <c r="BF25"/>
  <c r="BE25"/>
  <c r="BH24"/>
  <c r="BG24"/>
  <c r="BG22" s="1"/>
  <c r="BF24"/>
  <c r="BF22" s="1"/>
  <c r="BE24"/>
  <c r="BE22" s="1"/>
  <c r="BH22"/>
  <c r="BH14"/>
  <c r="BG14"/>
  <c r="BF14"/>
  <c r="BE14"/>
  <c r="BC28"/>
  <c r="BD28"/>
  <c r="BC26"/>
  <c r="BD25"/>
  <c r="BC25"/>
  <c r="BD24"/>
  <c r="BC24"/>
  <c r="BC22" s="1"/>
  <c r="BD22"/>
  <c r="BC19"/>
  <c r="BC14" s="1"/>
  <c r="BD14"/>
  <c r="AB25"/>
  <c r="AB24"/>
  <c r="AZ34" l="1"/>
  <c r="AZ36" s="1"/>
  <c r="BH34"/>
  <c r="BH36" s="1"/>
  <c r="O34"/>
  <c r="O36" s="1"/>
  <c r="S34"/>
  <c r="S36" s="1"/>
  <c r="BG34"/>
  <c r="BG36" s="1"/>
  <c r="AT34"/>
  <c r="AT36" s="1"/>
  <c r="AF34"/>
  <c r="AF36" s="1"/>
  <c r="AJ34"/>
  <c r="AJ36" s="1"/>
  <c r="BW34"/>
  <c r="BW36" s="1"/>
  <c r="Q34"/>
  <c r="Q36" s="1"/>
  <c r="AD34"/>
  <c r="AD36" s="1"/>
  <c r="AH34"/>
  <c r="AH36" s="1"/>
  <c r="BF34"/>
  <c r="BF36" s="1"/>
  <c r="BE34"/>
  <c r="BE36" s="1"/>
  <c r="AM34"/>
  <c r="AM36" s="1"/>
  <c r="AR34"/>
  <c r="AR36" s="1"/>
  <c r="AS34"/>
  <c r="AS36" s="1"/>
  <c r="BI28"/>
  <c r="BK28"/>
  <c r="AP34"/>
  <c r="AP36" s="1"/>
  <c r="BI22"/>
  <c r="BK22"/>
  <c r="BL28"/>
  <c r="BJ22"/>
  <c r="BL22"/>
  <c r="BJ28"/>
  <c r="AN34"/>
  <c r="AN36" s="1"/>
  <c r="BI14"/>
  <c r="BK14"/>
  <c r="BJ14"/>
  <c r="BL14"/>
  <c r="BL34" s="1"/>
  <c r="BL36" s="1"/>
  <c r="BJ34"/>
  <c r="BJ36" s="1"/>
  <c r="AO34"/>
  <c r="AO36" s="1"/>
  <c r="L34"/>
  <c r="L36" s="1"/>
  <c r="BC34"/>
  <c r="BC36" s="1"/>
  <c r="AB14"/>
  <c r="AB22"/>
  <c r="AB28"/>
  <c r="BD34"/>
  <c r="BD36" s="1"/>
  <c r="V25"/>
  <c r="W25"/>
  <c r="X25"/>
  <c r="Y25"/>
  <c r="Z25"/>
  <c r="AA25"/>
  <c r="V24"/>
  <c r="W24"/>
  <c r="X24"/>
  <c r="Y24"/>
  <c r="Z24"/>
  <c r="AA24"/>
  <c r="M25"/>
  <c r="M24"/>
  <c r="M9"/>
  <c r="K9"/>
  <c r="J9"/>
  <c r="J25"/>
  <c r="K25"/>
  <c r="J24"/>
  <c r="K24"/>
  <c r="I26"/>
  <c r="I25"/>
  <c r="I24"/>
  <c r="I21"/>
  <c r="I19"/>
  <c r="I9"/>
  <c r="BI34" l="1"/>
  <c r="BI36" s="1"/>
  <c r="BK34"/>
  <c r="BK36" s="1"/>
  <c r="AB34"/>
  <c r="AB36" s="1"/>
  <c r="Z14"/>
  <c r="AA22"/>
  <c r="M14"/>
  <c r="M28"/>
  <c r="Y22"/>
  <c r="V22"/>
  <c r="Z28"/>
  <c r="X28"/>
  <c r="W28"/>
  <c r="AA14"/>
  <c r="Y14"/>
  <c r="V14"/>
  <c r="Z22"/>
  <c r="X22"/>
  <c r="W22"/>
  <c r="AA28"/>
  <c r="Y28"/>
  <c r="V28"/>
  <c r="K14"/>
  <c r="M22"/>
  <c r="X14"/>
  <c r="W14"/>
  <c r="J22"/>
  <c r="K28"/>
  <c r="J14"/>
  <c r="K22"/>
  <c r="J28"/>
  <c r="H14"/>
  <c r="H26"/>
  <c r="X34" l="1"/>
  <c r="X36" s="1"/>
  <c r="Z34"/>
  <c r="Z36" s="1"/>
  <c r="W34"/>
  <c r="W36" s="1"/>
  <c r="M34"/>
  <c r="M36" s="1"/>
  <c r="J34"/>
  <c r="J36" s="1"/>
  <c r="K34"/>
  <c r="K36" s="1"/>
  <c r="V34"/>
  <c r="V36" s="1"/>
  <c r="Y34"/>
  <c r="Y36" s="1"/>
  <c r="AA34"/>
  <c r="AA36" s="1"/>
  <c r="I22"/>
  <c r="H28"/>
  <c r="H22"/>
  <c r="H9"/>
  <c r="H36" l="1"/>
  <c r="I28"/>
  <c r="I14" l="1"/>
  <c r="I34" s="1"/>
  <c r="CD34" s="1"/>
  <c r="CE34" s="1"/>
  <c r="I36" l="1"/>
</calcChain>
</file>

<file path=xl/sharedStrings.xml><?xml version="1.0" encoding="utf-8"?>
<sst xmlns="http://schemas.openxmlformats.org/spreadsheetml/2006/main" count="335" uniqueCount="194">
  <si>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</si>
  <si>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</si>
  <si>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</si>
  <si>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</si>
  <si>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</si>
  <si>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</si>
  <si>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</si>
  <si>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</si>
  <si>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</si>
  <si>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</si>
  <si>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</si>
  <si>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</si>
  <si>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</si>
  <si>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</si>
  <si>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</si>
  <si>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</si>
  <si>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</si>
  <si>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</si>
  <si>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</si>
  <si>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</si>
  <si>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</si>
  <si>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</si>
  <si>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</si>
  <si>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</si>
  <si>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</si>
  <si>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</si>
  <si>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</si>
  <si>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</si>
  <si>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</si>
  <si>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</si>
  <si>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</si>
  <si>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</si>
  <si>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</si>
  <si>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</si>
  <si>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</si>
  <si>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</si>
  <si>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</si>
  <si>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</si>
  <si>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</si>
  <si>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</si>
  <si>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</si>
  <si>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</si>
  <si>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</si>
  <si>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</si>
  <si>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</si>
  <si>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</si>
  <si>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</si>
  <si>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</si>
  <si>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</si>
  <si>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</si>
  <si>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</si>
  <si>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</si>
  <si>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Приложение №2</t>
  </si>
  <si>
    <t>к извещению и документации</t>
  </si>
  <si>
    <t xml:space="preserve"> о проведении открытого конкурса</t>
  </si>
  <si>
    <t>35</t>
  </si>
  <si>
    <t>36</t>
  </si>
  <si>
    <t>33</t>
  </si>
  <si>
    <t>37</t>
  </si>
  <si>
    <t>42</t>
  </si>
  <si>
    <t>53</t>
  </si>
  <si>
    <t>421,5</t>
  </si>
  <si>
    <t>2</t>
  </si>
  <si>
    <t>5</t>
  </si>
  <si>
    <t>6</t>
  </si>
  <si>
    <t>7</t>
  </si>
  <si>
    <t>29</t>
  </si>
  <si>
    <t>32</t>
  </si>
  <si>
    <t>38</t>
  </si>
  <si>
    <t>425,9</t>
  </si>
  <si>
    <t>Жилой район      Октябрьский    территориальный округ</t>
  </si>
  <si>
    <t>ВОЛОГОДСКАЯ ул.</t>
  </si>
  <si>
    <t>Г. СУФТИНА ул.</t>
  </si>
  <si>
    <t>ГАГАРИНА ул.</t>
  </si>
  <si>
    <t>ГАЙДАРА ул.</t>
  </si>
  <si>
    <t>К.С. БАДИГИНА прз.</t>
  </si>
  <si>
    <t>КАРЕЛЬСКАЯ ул.</t>
  </si>
  <si>
    <t>КОМСОМОЛЬСКАЯ ул.</t>
  </si>
  <si>
    <t>ЛОГИНОВА ул.</t>
  </si>
  <si>
    <t>ЛОМОНОСОВА пр.</t>
  </si>
  <si>
    <t>ОБВОДНЫЙ КАНАЛ пр.</t>
  </si>
  <si>
    <t>ПОПОВА ул.</t>
  </si>
  <si>
    <t>САМОЙЛО ул.</t>
  </si>
  <si>
    <t>СЕВЕРНОЙ ДВИНЫ наб.</t>
  </si>
  <si>
    <t>СИБИРЯКОВЦЕВ прз.</t>
  </si>
  <si>
    <t>ТЕСНАНОВА ул.</t>
  </si>
  <si>
    <t>ТЫКО ВЫЛКИ ул.</t>
  </si>
  <si>
    <t>1, к1</t>
  </si>
  <si>
    <t>1, к2</t>
  </si>
  <si>
    <t>14</t>
  </si>
  <si>
    <t>16, к1</t>
  </si>
  <si>
    <t>39, к1</t>
  </si>
  <si>
    <t>45</t>
  </si>
  <si>
    <t>16</t>
  </si>
  <si>
    <t>4, к1</t>
  </si>
  <si>
    <t>12</t>
  </si>
  <si>
    <t>47</t>
  </si>
  <si>
    <t>43, к2</t>
  </si>
  <si>
    <t>46</t>
  </si>
  <si>
    <t>74</t>
  </si>
  <si>
    <t>183, к2</t>
  </si>
  <si>
    <t>183, к3</t>
  </si>
  <si>
    <t>213</t>
  </si>
  <si>
    <t>279</t>
  </si>
  <si>
    <t>283</t>
  </si>
  <si>
    <t>88</t>
  </si>
  <si>
    <t>123</t>
  </si>
  <si>
    <t>50</t>
  </si>
  <si>
    <t>50, к1</t>
  </si>
  <si>
    <t>52</t>
  </si>
  <si>
    <t>56</t>
  </si>
  <si>
    <t>56, к1</t>
  </si>
  <si>
    <t>60</t>
  </si>
  <si>
    <t>26</t>
  </si>
  <si>
    <t>118</t>
  </si>
  <si>
    <t>10</t>
  </si>
  <si>
    <t>МВК     деревянный благоустроенный дом с центр отоплением</t>
  </si>
  <si>
    <t>деревянный благоустроенный без центр отопления</t>
  </si>
  <si>
    <t>КАРЛА МАРКСА ул.</t>
  </si>
  <si>
    <t>28, к1</t>
  </si>
  <si>
    <t>21</t>
  </si>
  <si>
    <t>23</t>
  </si>
  <si>
    <t>25</t>
  </si>
  <si>
    <t>30</t>
  </si>
  <si>
    <t>39</t>
  </si>
  <si>
    <t>172, к3</t>
  </si>
  <si>
    <t>59</t>
  </si>
  <si>
    <t>61</t>
  </si>
  <si>
    <t>63</t>
  </si>
  <si>
    <t>СВОБОДЫ ул.</t>
  </si>
  <si>
    <t>СОВЕТСКИХ КОСМОНАВТОВ пр.</t>
  </si>
  <si>
    <t>28</t>
  </si>
  <si>
    <t>57, к1</t>
  </si>
  <si>
    <t>107, к1</t>
  </si>
  <si>
    <t>112</t>
  </si>
  <si>
    <t>113</t>
  </si>
  <si>
    <t>192</t>
  </si>
  <si>
    <t>194</t>
  </si>
  <si>
    <t>194, к2</t>
  </si>
  <si>
    <t>200, 1</t>
  </si>
  <si>
    <t>МВК    деревянный благоустроенный без центр отопления</t>
  </si>
  <si>
    <t>679,8</t>
  </si>
  <si>
    <t>454,8</t>
  </si>
  <si>
    <t>533,9</t>
  </si>
  <si>
    <t>522,4</t>
  </si>
  <si>
    <t>329,6</t>
  </si>
  <si>
    <t>746,8</t>
  </si>
  <si>
    <t>332,8</t>
  </si>
  <si>
    <t>530,1</t>
  </si>
  <si>
    <t>1065,5</t>
  </si>
  <si>
    <t>588,7</t>
  </si>
  <si>
    <t>494,2</t>
  </si>
  <si>
    <t>740,9</t>
  </si>
  <si>
    <t>588,1</t>
  </si>
  <si>
    <t>550,3</t>
  </si>
  <si>
    <t>390,2</t>
  </si>
  <si>
    <t>354,8</t>
  </si>
  <si>
    <t>548,9</t>
  </si>
  <si>
    <t>979,4</t>
  </si>
  <si>
    <t>729,1</t>
  </si>
  <si>
    <t>473,2</t>
  </si>
  <si>
    <t>596,7</t>
  </si>
  <si>
    <t>577,1</t>
  </si>
  <si>
    <t>572,9</t>
  </si>
  <si>
    <t>422,9</t>
  </si>
  <si>
    <t>420,5</t>
  </si>
  <si>
    <t>412,8</t>
  </si>
  <si>
    <t>260,9</t>
  </si>
  <si>
    <t>496</t>
  </si>
  <si>
    <t>523</t>
  </si>
  <si>
    <t>518,8</t>
  </si>
  <si>
    <t>584,9</t>
  </si>
  <si>
    <t>582,4</t>
  </si>
  <si>
    <t>328,3</t>
  </si>
  <si>
    <t>600,3</t>
  </si>
  <si>
    <t>591,3</t>
  </si>
  <si>
    <t>516,5</t>
  </si>
  <si>
    <t>307,6</t>
  </si>
  <si>
    <t>663,1</t>
  </si>
  <si>
    <t>546,3</t>
  </si>
  <si>
    <t>412,3</t>
  </si>
  <si>
    <t>343,8</t>
  </si>
  <si>
    <t>662,2</t>
  </si>
  <si>
    <t>987,5</t>
  </si>
  <si>
    <t>584,2</t>
  </si>
  <si>
    <t>399,7</t>
  </si>
  <si>
    <t>854,2</t>
  </si>
  <si>
    <t>866,7</t>
  </si>
  <si>
    <t>576</t>
  </si>
  <si>
    <t>597,6</t>
  </si>
  <si>
    <t>594,1</t>
  </si>
  <si>
    <t>596,5</t>
  </si>
  <si>
    <t xml:space="preserve">                                      Стоимость работ (размер платы) в руб. по многоквартирным домам</t>
  </si>
  <si>
    <t>Лот № 3</t>
  </si>
</sst>
</file>

<file path=xl/styles.xml><?xml version="1.0" encoding="utf-8"?>
<styleSheet xmlns="http://schemas.openxmlformats.org/spreadsheetml/2006/main">
  <fonts count="13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  <font>
      <sz val="9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/>
    <xf numFmtId="4" fontId="6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9" fontId="11" fillId="2" borderId="5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 vertical="top"/>
    </xf>
    <xf numFmtId="4" fontId="7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top" wrapText="1"/>
    </xf>
    <xf numFmtId="4" fontId="8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wrapText="1"/>
    </xf>
    <xf numFmtId="4" fontId="9" fillId="2" borderId="5" xfId="0" applyNumberFormat="1" applyFont="1" applyFill="1" applyBorder="1" applyAlignment="1">
      <alignment horizontal="center" vertical="top"/>
    </xf>
    <xf numFmtId="4" fontId="7" fillId="2" borderId="5" xfId="0" applyNumberFormat="1" applyFont="1" applyFill="1" applyBorder="1" applyAlignment="1">
      <alignment horizontal="center" vertical="top"/>
    </xf>
    <xf numFmtId="4" fontId="7" fillId="2" borderId="5" xfId="0" applyNumberFormat="1" applyFont="1" applyFill="1" applyBorder="1" applyAlignment="1">
      <alignment horizontal="left" vertical="top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left" vertical="top"/>
    </xf>
    <xf numFmtId="4" fontId="7" fillId="2" borderId="5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wrapText="1"/>
    </xf>
    <xf numFmtId="49" fontId="11" fillId="2" borderId="6" xfId="0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 wrapText="1"/>
    </xf>
    <xf numFmtId="4" fontId="7" fillId="2" borderId="4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4" fontId="2" fillId="2" borderId="0" xfId="0" applyNumberFormat="1" applyFont="1" applyFill="1" applyAlignment="1"/>
    <xf numFmtId="2" fontId="2" fillId="2" borderId="0" xfId="0" applyNumberFormat="1" applyFont="1" applyFill="1" applyAlignment="1"/>
    <xf numFmtId="4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left" vertical="top"/>
    </xf>
    <xf numFmtId="4" fontId="7" fillId="2" borderId="5" xfId="0" applyNumberFormat="1" applyFont="1" applyFill="1" applyBorder="1" applyAlignment="1">
      <alignment horizontal="center" vertical="top" wrapText="1"/>
    </xf>
    <xf numFmtId="4" fontId="7" fillId="2" borderId="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left" vertical="top" wrapText="1"/>
    </xf>
    <xf numFmtId="4" fontId="7" fillId="2" borderId="5" xfId="0" applyNumberFormat="1" applyFont="1" applyFill="1" applyBorder="1" applyAlignment="1">
      <alignment horizontal="left" vertical="top"/>
    </xf>
    <xf numFmtId="4" fontId="7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42"/>
  <sheetViews>
    <sheetView tabSelected="1" view="pageBreakPreview" topLeftCell="BM31" zoomScaleNormal="100" zoomScaleSheetLayoutView="100" workbookViewId="0">
      <selection activeCell="CD40" sqref="CD40"/>
    </sheetView>
  </sheetViews>
  <sheetFormatPr defaultRowHeight="12.75"/>
  <cols>
    <col min="1" max="5" width="9.140625" style="5"/>
    <col min="6" max="6" width="13.5703125" style="5" customWidth="1"/>
    <col min="7" max="7" width="18.85546875" style="5" customWidth="1"/>
    <col min="8" max="8" width="11.28515625" style="6" customWidth="1"/>
    <col min="9" max="11" width="8.5703125" style="6" customWidth="1"/>
    <col min="12" max="12" width="8.5703125" style="8" customWidth="1"/>
    <col min="13" max="13" width="8.5703125" style="6" customWidth="1"/>
    <col min="14" max="21" width="8.5703125" style="8" customWidth="1"/>
    <col min="22" max="26" width="8.42578125" style="6" customWidth="1"/>
    <col min="27" max="27" width="8.42578125" style="5" customWidth="1"/>
    <col min="28" max="28" width="8.42578125" style="8" customWidth="1"/>
    <col min="29" max="29" width="8.42578125" style="5" customWidth="1"/>
    <col min="30" max="31" width="8.42578125" style="8" customWidth="1"/>
    <col min="32" max="32" width="8.42578125" style="5" customWidth="1"/>
    <col min="33" max="36" width="8.5703125" style="8" customWidth="1"/>
    <col min="37" max="37" width="18.42578125" style="5" customWidth="1"/>
    <col min="38" max="38" width="10" style="10" customWidth="1"/>
    <col min="39" max="39" width="8.42578125" style="5" customWidth="1"/>
    <col min="40" max="43" width="8.5703125" style="11" customWidth="1"/>
    <col min="44" max="44" width="8.42578125" style="5" customWidth="1"/>
    <col min="45" max="47" width="8.5703125" style="11" customWidth="1"/>
    <col min="48" max="48" width="8.42578125" style="5" customWidth="1"/>
    <col min="49" max="50" width="8.5703125" style="11" customWidth="1"/>
    <col min="51" max="51" width="8.42578125" style="5" customWidth="1"/>
    <col min="52" max="52" width="8.5703125" style="11" customWidth="1"/>
    <col min="53" max="53" width="17.7109375" style="5" customWidth="1"/>
    <col min="54" max="54" width="10.42578125" style="5" customWidth="1"/>
    <col min="55" max="64" width="8.42578125" style="5" customWidth="1"/>
    <col min="65" max="65" width="17.7109375" style="5" customWidth="1"/>
    <col min="66" max="66" width="10.28515625" style="5" customWidth="1"/>
    <col min="67" max="67" width="8" style="12" customWidth="1"/>
    <col min="68" max="68" width="8" style="5" customWidth="1"/>
    <col min="69" max="73" width="8" style="12" customWidth="1"/>
    <col min="74" max="74" width="8.42578125" style="12" customWidth="1"/>
    <col min="75" max="75" width="8" style="12" customWidth="1"/>
    <col min="76" max="76" width="8" style="5" customWidth="1"/>
    <col min="77" max="77" width="8" style="12" customWidth="1"/>
    <col min="78" max="78" width="8.85546875" style="12" customWidth="1"/>
    <col min="79" max="81" width="7.7109375" style="12" customWidth="1"/>
    <col min="82" max="82" width="10.85546875" style="1" customWidth="1"/>
    <col min="83" max="91" width="9.140625" style="1"/>
  </cols>
  <sheetData>
    <row r="1" spans="1:81" s="5" customFormat="1" ht="16.5" customHeight="1">
      <c r="A1" s="39" t="s">
        <v>25</v>
      </c>
      <c r="B1" s="39"/>
      <c r="C1" s="39"/>
      <c r="D1" s="39"/>
      <c r="E1" s="39"/>
      <c r="F1" s="39"/>
      <c r="G1" s="39"/>
      <c r="H1" s="13"/>
      <c r="I1" s="13"/>
      <c r="J1" s="13"/>
      <c r="K1" s="13" t="s">
        <v>52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2"/>
      <c r="W1" s="2"/>
      <c r="X1" s="2"/>
      <c r="Y1" s="2"/>
      <c r="Z1" s="2"/>
      <c r="AB1" s="2"/>
      <c r="AD1" s="2"/>
      <c r="AE1" s="2"/>
      <c r="AG1" s="13"/>
      <c r="AH1" s="13"/>
      <c r="AI1" s="13"/>
      <c r="AJ1" s="13"/>
      <c r="AK1" s="13"/>
      <c r="AL1" s="13"/>
      <c r="AN1" s="13"/>
      <c r="AO1" s="13"/>
      <c r="AP1" s="13"/>
      <c r="AQ1" s="13"/>
      <c r="AS1" s="13"/>
      <c r="AT1" s="13"/>
      <c r="AU1" s="13"/>
      <c r="AW1" s="13"/>
      <c r="AX1" s="13"/>
      <c r="AZ1" s="13"/>
      <c r="BA1" s="13"/>
      <c r="BM1" s="13"/>
      <c r="BO1" s="13"/>
      <c r="BQ1" s="13"/>
      <c r="BR1" s="13"/>
      <c r="BS1" s="13"/>
      <c r="BT1" s="13"/>
      <c r="BU1" s="13"/>
      <c r="BV1" s="13"/>
      <c r="BW1" s="13"/>
      <c r="BY1" s="13"/>
      <c r="BZ1" s="13"/>
      <c r="CA1" s="13"/>
      <c r="CB1" s="13"/>
      <c r="CC1" s="13"/>
    </row>
    <row r="2" spans="1:81" s="5" customFormat="1" ht="16.5" customHeight="1">
      <c r="A2" s="39" t="s">
        <v>24</v>
      </c>
      <c r="B2" s="39"/>
      <c r="C2" s="39"/>
      <c r="D2" s="39"/>
      <c r="E2" s="39"/>
      <c r="F2" s="39"/>
      <c r="G2" s="39"/>
      <c r="H2" s="13"/>
      <c r="I2" s="9"/>
      <c r="J2" s="13"/>
      <c r="K2" s="13" t="s">
        <v>53</v>
      </c>
      <c r="L2" s="9"/>
      <c r="M2" s="13"/>
      <c r="N2" s="9"/>
      <c r="O2" s="13"/>
      <c r="P2" s="9"/>
      <c r="Q2" s="13"/>
      <c r="R2" s="9"/>
      <c r="S2" s="13"/>
      <c r="T2" s="9"/>
      <c r="U2" s="13"/>
      <c r="V2" s="3"/>
      <c r="W2" s="3"/>
      <c r="X2" s="3"/>
      <c r="Y2" s="3"/>
      <c r="Z2" s="3"/>
      <c r="AB2" s="3"/>
      <c r="AD2" s="3"/>
      <c r="AE2" s="3"/>
      <c r="AG2" s="13"/>
      <c r="AH2" s="9"/>
      <c r="AI2" s="13"/>
      <c r="AJ2" s="9"/>
      <c r="AK2" s="13"/>
      <c r="AL2" s="9"/>
      <c r="AN2" s="13"/>
      <c r="AO2" s="9"/>
      <c r="AP2" s="13"/>
      <c r="AQ2" s="9"/>
      <c r="AS2" s="13"/>
      <c r="AT2" s="9"/>
      <c r="AU2" s="13"/>
      <c r="AW2" s="13"/>
      <c r="AX2" s="13"/>
      <c r="AZ2" s="9"/>
      <c r="BA2" s="13"/>
      <c r="BM2" s="13"/>
      <c r="BO2" s="9"/>
      <c r="BQ2" s="13"/>
      <c r="BR2" s="9"/>
      <c r="BS2" s="13"/>
      <c r="BT2" s="9"/>
      <c r="BU2" s="9"/>
      <c r="BV2" s="13"/>
      <c r="BW2" s="9"/>
      <c r="BY2" s="13"/>
      <c r="BZ2" s="9"/>
      <c r="CA2" s="9"/>
      <c r="CB2" s="13"/>
      <c r="CC2" s="13"/>
    </row>
    <row r="3" spans="1:81" s="5" customFormat="1" ht="16.5" customHeight="1">
      <c r="A3" s="39" t="s">
        <v>23</v>
      </c>
      <c r="B3" s="39"/>
      <c r="C3" s="39"/>
      <c r="D3" s="39"/>
      <c r="E3" s="39"/>
      <c r="F3" s="39"/>
      <c r="G3" s="39"/>
      <c r="H3" s="13"/>
      <c r="I3" s="13"/>
      <c r="J3" s="13"/>
      <c r="K3" s="13" t="s">
        <v>54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3"/>
      <c r="W3" s="3"/>
      <c r="X3" s="3"/>
      <c r="Y3" s="3"/>
      <c r="Z3" s="3"/>
      <c r="AB3" s="3"/>
      <c r="AD3" s="3"/>
      <c r="AE3" s="3"/>
      <c r="AG3" s="13"/>
      <c r="AH3" s="13"/>
      <c r="AI3" s="13"/>
      <c r="AJ3" s="13"/>
      <c r="AK3" s="13"/>
      <c r="AL3" s="13"/>
      <c r="AN3" s="13"/>
      <c r="AO3" s="13"/>
      <c r="AP3" s="13"/>
      <c r="AQ3" s="13"/>
      <c r="AS3" s="13"/>
      <c r="AT3" s="13"/>
      <c r="AU3" s="13"/>
      <c r="AW3" s="13"/>
      <c r="AX3" s="13"/>
      <c r="AZ3" s="13"/>
      <c r="BA3" s="13"/>
      <c r="BM3" s="13"/>
      <c r="BO3" s="13"/>
      <c r="BQ3" s="13"/>
      <c r="BR3" s="13"/>
      <c r="BS3" s="13"/>
      <c r="BT3" s="13"/>
      <c r="BU3" s="13"/>
      <c r="BV3" s="13"/>
      <c r="BW3" s="13"/>
      <c r="BY3" s="13"/>
      <c r="BZ3" s="13"/>
      <c r="CA3" s="13"/>
      <c r="CB3" s="13"/>
      <c r="CC3" s="13"/>
    </row>
    <row r="4" spans="1:81" s="5" customFormat="1" ht="16.5" customHeight="1">
      <c r="A4" s="39" t="s">
        <v>22</v>
      </c>
      <c r="B4" s="39"/>
      <c r="C4" s="39"/>
      <c r="D4" s="39"/>
      <c r="E4" s="39"/>
      <c r="F4" s="39"/>
      <c r="G4" s="3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B4" s="13"/>
      <c r="AD4" s="13"/>
      <c r="AE4" s="13"/>
      <c r="AG4" s="13"/>
      <c r="AH4" s="13"/>
      <c r="AI4" s="13"/>
      <c r="AJ4" s="13"/>
      <c r="AK4" s="13"/>
      <c r="AL4" s="13"/>
      <c r="AN4" s="13"/>
      <c r="AO4" s="13"/>
      <c r="AP4" s="13"/>
      <c r="AQ4" s="13"/>
      <c r="AS4" s="13"/>
      <c r="AT4" s="13"/>
      <c r="AU4" s="13"/>
      <c r="AW4" s="13"/>
      <c r="AX4" s="13"/>
      <c r="AZ4" s="13"/>
      <c r="BA4" s="13"/>
      <c r="BM4" s="13"/>
      <c r="BO4" s="13"/>
      <c r="BQ4" s="13"/>
      <c r="BR4" s="13"/>
      <c r="BS4" s="13"/>
      <c r="BT4" s="13"/>
      <c r="BU4" s="13"/>
      <c r="BV4" s="13"/>
      <c r="BW4" s="13"/>
      <c r="BY4" s="13"/>
      <c r="BZ4" s="13"/>
      <c r="CA4" s="13"/>
      <c r="CB4" s="13"/>
      <c r="CC4" s="13"/>
    </row>
    <row r="5" spans="1:81" s="5" customFormat="1">
      <c r="A5" s="4" t="s">
        <v>193</v>
      </c>
      <c r="B5" s="4" t="s">
        <v>70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B5" s="13"/>
      <c r="AD5" s="13"/>
      <c r="AE5" s="13"/>
      <c r="AG5" s="13"/>
      <c r="AH5" s="13"/>
      <c r="AI5" s="13"/>
      <c r="AJ5" s="13"/>
      <c r="AL5" s="13"/>
      <c r="AN5" s="13"/>
      <c r="AO5" s="13"/>
      <c r="AP5" s="13"/>
      <c r="AQ5" s="13"/>
      <c r="AS5" s="13"/>
      <c r="AT5" s="13"/>
      <c r="AU5" s="13"/>
      <c r="AW5" s="13"/>
      <c r="AX5" s="13"/>
      <c r="AZ5" s="13"/>
      <c r="BO5" s="13"/>
      <c r="BQ5" s="13"/>
      <c r="BR5" s="13"/>
      <c r="BS5" s="13"/>
      <c r="BT5" s="13"/>
      <c r="BU5" s="13"/>
      <c r="BV5" s="13"/>
      <c r="BW5" s="13"/>
      <c r="BY5" s="13"/>
      <c r="BZ5" s="13"/>
      <c r="CA5" s="13"/>
      <c r="CB5" s="13"/>
      <c r="CC5" s="13"/>
    </row>
    <row r="6" spans="1:81" s="5" customFormat="1" ht="15.75" customHeight="1">
      <c r="A6" s="42" t="s">
        <v>21</v>
      </c>
      <c r="B6" s="42"/>
      <c r="C6" s="42"/>
      <c r="D6" s="42"/>
      <c r="E6" s="42"/>
      <c r="F6" s="42"/>
      <c r="G6" s="52" t="s">
        <v>20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2" t="s">
        <v>20</v>
      </c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4"/>
      <c r="BA6" s="53"/>
      <c r="BB6" s="53"/>
      <c r="BC6" s="53"/>
      <c r="BD6" s="53"/>
      <c r="BE6" s="53"/>
      <c r="BF6" s="53"/>
      <c r="BG6" s="53"/>
      <c r="BH6" s="38"/>
      <c r="BI6" s="38"/>
      <c r="BJ6" s="38"/>
      <c r="BK6" s="38"/>
      <c r="BL6" s="37"/>
      <c r="BM6" s="52" t="s">
        <v>192</v>
      </c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4"/>
    </row>
    <row r="7" spans="1:81" s="14" customFormat="1" ht="56.25" customHeight="1">
      <c r="A7" s="42"/>
      <c r="B7" s="42"/>
      <c r="C7" s="42"/>
      <c r="D7" s="42"/>
      <c r="E7" s="42"/>
      <c r="F7" s="42"/>
      <c r="G7" s="43" t="s">
        <v>19</v>
      </c>
      <c r="H7" s="55" t="s">
        <v>46</v>
      </c>
      <c r="I7" s="35" t="s">
        <v>71</v>
      </c>
      <c r="J7" s="35" t="s">
        <v>71</v>
      </c>
      <c r="K7" s="35" t="s">
        <v>71</v>
      </c>
      <c r="L7" s="35" t="s">
        <v>71</v>
      </c>
      <c r="M7" s="35" t="s">
        <v>71</v>
      </c>
      <c r="N7" s="35" t="s">
        <v>72</v>
      </c>
      <c r="O7" s="35" t="s">
        <v>72</v>
      </c>
      <c r="P7" s="35" t="s">
        <v>73</v>
      </c>
      <c r="Q7" s="35" t="s">
        <v>74</v>
      </c>
      <c r="R7" s="35" t="s">
        <v>75</v>
      </c>
      <c r="S7" s="35" t="s">
        <v>75</v>
      </c>
      <c r="T7" s="35" t="s">
        <v>75</v>
      </c>
      <c r="U7" s="35" t="s">
        <v>75</v>
      </c>
      <c r="V7" s="35" t="s">
        <v>77</v>
      </c>
      <c r="W7" s="35" t="s">
        <v>77</v>
      </c>
      <c r="X7" s="35" t="s">
        <v>79</v>
      </c>
      <c r="Y7" s="35" t="s">
        <v>79</v>
      </c>
      <c r="Z7" s="35" t="s">
        <v>79</v>
      </c>
      <c r="AA7" s="35" t="s">
        <v>80</v>
      </c>
      <c r="AB7" s="35" t="s">
        <v>80</v>
      </c>
      <c r="AC7" s="35" t="s">
        <v>81</v>
      </c>
      <c r="AD7" s="35" t="s">
        <v>81</v>
      </c>
      <c r="AE7" s="35" t="s">
        <v>82</v>
      </c>
      <c r="AF7" s="35" t="s">
        <v>83</v>
      </c>
      <c r="AG7" s="35" t="s">
        <v>84</v>
      </c>
      <c r="AH7" s="35" t="s">
        <v>85</v>
      </c>
      <c r="AI7" s="35" t="s">
        <v>86</v>
      </c>
      <c r="AJ7" s="35" t="s">
        <v>86</v>
      </c>
      <c r="AK7" s="50" t="s">
        <v>19</v>
      </c>
      <c r="AL7" s="51" t="s">
        <v>117</v>
      </c>
      <c r="AM7" s="35" t="s">
        <v>71</v>
      </c>
      <c r="AN7" s="35" t="s">
        <v>73</v>
      </c>
      <c r="AO7" s="35" t="s">
        <v>73</v>
      </c>
      <c r="AP7" s="35" t="s">
        <v>73</v>
      </c>
      <c r="AQ7" s="35" t="s">
        <v>73</v>
      </c>
      <c r="AR7" s="35" t="s">
        <v>73</v>
      </c>
      <c r="AS7" s="35" t="s">
        <v>73</v>
      </c>
      <c r="AT7" s="35" t="s">
        <v>73</v>
      </c>
      <c r="AU7" s="35" t="s">
        <v>73</v>
      </c>
      <c r="AV7" s="35" t="s">
        <v>118</v>
      </c>
      <c r="AW7" s="35" t="s">
        <v>79</v>
      </c>
      <c r="AX7" s="35" t="s">
        <v>130</v>
      </c>
      <c r="AY7" s="35" t="s">
        <v>130</v>
      </c>
      <c r="AZ7" s="35" t="s">
        <v>79</v>
      </c>
      <c r="BA7" s="50" t="s">
        <v>19</v>
      </c>
      <c r="BB7" s="51" t="s">
        <v>116</v>
      </c>
      <c r="BC7" s="35" t="s">
        <v>71</v>
      </c>
      <c r="BD7" s="35" t="s">
        <v>76</v>
      </c>
      <c r="BE7" s="35" t="s">
        <v>76</v>
      </c>
      <c r="BF7" s="35" t="s">
        <v>78</v>
      </c>
      <c r="BG7" s="35" t="s">
        <v>79</v>
      </c>
      <c r="BH7" s="35" t="s">
        <v>79</v>
      </c>
      <c r="BI7" s="35" t="s">
        <v>81</v>
      </c>
      <c r="BJ7" s="35" t="s">
        <v>81</v>
      </c>
      <c r="BK7" s="35" t="s">
        <v>81</v>
      </c>
      <c r="BL7" s="35" t="s">
        <v>81</v>
      </c>
      <c r="BM7" s="50" t="s">
        <v>19</v>
      </c>
      <c r="BN7" s="51" t="s">
        <v>140</v>
      </c>
      <c r="BO7" s="35" t="s">
        <v>73</v>
      </c>
      <c r="BP7" s="35" t="s">
        <v>73</v>
      </c>
      <c r="BQ7" s="35" t="s">
        <v>73</v>
      </c>
      <c r="BR7" s="35" t="s">
        <v>73</v>
      </c>
      <c r="BS7" s="35" t="s">
        <v>73</v>
      </c>
      <c r="BT7" s="35" t="s">
        <v>73</v>
      </c>
      <c r="BU7" s="35" t="s">
        <v>80</v>
      </c>
      <c r="BV7" s="35" t="s">
        <v>80</v>
      </c>
      <c r="BW7" s="35" t="s">
        <v>80</v>
      </c>
      <c r="BX7" s="35" t="s">
        <v>129</v>
      </c>
      <c r="BY7" s="35" t="s">
        <v>129</v>
      </c>
      <c r="BZ7" s="35" t="s">
        <v>130</v>
      </c>
      <c r="CA7" s="35" t="s">
        <v>130</v>
      </c>
      <c r="CB7" s="35" t="s">
        <v>130</v>
      </c>
      <c r="CC7" s="35" t="s">
        <v>130</v>
      </c>
    </row>
    <row r="8" spans="1:81" s="14" customFormat="1" ht="16.5" customHeight="1">
      <c r="A8" s="42"/>
      <c r="B8" s="42"/>
      <c r="C8" s="42"/>
      <c r="D8" s="42"/>
      <c r="E8" s="42"/>
      <c r="F8" s="42"/>
      <c r="G8" s="43"/>
      <c r="H8" s="55"/>
      <c r="I8" s="36" t="s">
        <v>87</v>
      </c>
      <c r="J8" s="36" t="s">
        <v>89</v>
      </c>
      <c r="K8" s="36" t="s">
        <v>90</v>
      </c>
      <c r="L8" s="36" t="s">
        <v>57</v>
      </c>
      <c r="M8" s="36" t="s">
        <v>91</v>
      </c>
      <c r="N8" s="36" t="s">
        <v>58</v>
      </c>
      <c r="O8" s="36" t="s">
        <v>92</v>
      </c>
      <c r="P8" s="36" t="s">
        <v>66</v>
      </c>
      <c r="Q8" s="36" t="s">
        <v>93</v>
      </c>
      <c r="R8" s="36" t="s">
        <v>94</v>
      </c>
      <c r="S8" s="36" t="s">
        <v>63</v>
      </c>
      <c r="T8" s="36" t="s">
        <v>65</v>
      </c>
      <c r="U8" s="36" t="s">
        <v>95</v>
      </c>
      <c r="V8" s="36" t="s">
        <v>97</v>
      </c>
      <c r="W8" s="36" t="s">
        <v>98</v>
      </c>
      <c r="X8" s="36" t="s">
        <v>100</v>
      </c>
      <c r="Y8" s="36" t="s">
        <v>101</v>
      </c>
      <c r="Z8" s="36" t="s">
        <v>102</v>
      </c>
      <c r="AA8" s="36" t="s">
        <v>105</v>
      </c>
      <c r="AB8" s="36" t="s">
        <v>106</v>
      </c>
      <c r="AC8" s="36" t="s">
        <v>111</v>
      </c>
      <c r="AD8" s="36" t="s">
        <v>112</v>
      </c>
      <c r="AE8" s="36" t="s">
        <v>113</v>
      </c>
      <c r="AF8" s="36" t="s">
        <v>114</v>
      </c>
      <c r="AG8" s="36" t="s">
        <v>115</v>
      </c>
      <c r="AH8" s="36" t="s">
        <v>93</v>
      </c>
      <c r="AI8" s="36" t="s">
        <v>62</v>
      </c>
      <c r="AJ8" s="36" t="s">
        <v>64</v>
      </c>
      <c r="AK8" s="50"/>
      <c r="AL8" s="51"/>
      <c r="AM8" s="36" t="s">
        <v>119</v>
      </c>
      <c r="AN8" s="36" t="s">
        <v>120</v>
      </c>
      <c r="AO8" s="36" t="s">
        <v>121</v>
      </c>
      <c r="AP8" s="36" t="s">
        <v>122</v>
      </c>
      <c r="AQ8" s="36" t="s">
        <v>55</v>
      </c>
      <c r="AR8" s="36" t="s">
        <v>58</v>
      </c>
      <c r="AS8" s="36" t="s">
        <v>68</v>
      </c>
      <c r="AT8" s="36" t="s">
        <v>124</v>
      </c>
      <c r="AU8" s="36" t="s">
        <v>91</v>
      </c>
      <c r="AV8" s="36" t="s">
        <v>59</v>
      </c>
      <c r="AW8" s="36" t="s">
        <v>125</v>
      </c>
      <c r="AX8" s="36" t="s">
        <v>134</v>
      </c>
      <c r="AY8" s="36" t="s">
        <v>136</v>
      </c>
      <c r="AZ8" s="36" t="s">
        <v>139</v>
      </c>
      <c r="BA8" s="50"/>
      <c r="BB8" s="51"/>
      <c r="BC8" s="36" t="s">
        <v>88</v>
      </c>
      <c r="BD8" s="36" t="s">
        <v>96</v>
      </c>
      <c r="BE8" s="36" t="s">
        <v>60</v>
      </c>
      <c r="BF8" s="36" t="s">
        <v>99</v>
      </c>
      <c r="BG8" s="36" t="s">
        <v>103</v>
      </c>
      <c r="BH8" s="36" t="s">
        <v>104</v>
      </c>
      <c r="BI8" s="36" t="s">
        <v>107</v>
      </c>
      <c r="BJ8" s="36" t="s">
        <v>108</v>
      </c>
      <c r="BK8" s="36" t="s">
        <v>109</v>
      </c>
      <c r="BL8" s="36" t="s">
        <v>110</v>
      </c>
      <c r="BM8" s="50"/>
      <c r="BN8" s="51"/>
      <c r="BO8" s="36" t="s">
        <v>113</v>
      </c>
      <c r="BP8" s="36" t="s">
        <v>119</v>
      </c>
      <c r="BQ8" s="36" t="s">
        <v>123</v>
      </c>
      <c r="BR8" s="36" t="s">
        <v>67</v>
      </c>
      <c r="BS8" s="36" t="s">
        <v>57</v>
      </c>
      <c r="BT8" s="36" t="s">
        <v>56</v>
      </c>
      <c r="BU8" s="36" t="s">
        <v>126</v>
      </c>
      <c r="BV8" s="36" t="s">
        <v>127</v>
      </c>
      <c r="BW8" s="36" t="s">
        <v>128</v>
      </c>
      <c r="BX8" s="36" t="s">
        <v>131</v>
      </c>
      <c r="BY8" s="36" t="s">
        <v>132</v>
      </c>
      <c r="BZ8" s="36" t="s">
        <v>133</v>
      </c>
      <c r="CA8" s="36" t="s">
        <v>135</v>
      </c>
      <c r="CB8" s="36" t="s">
        <v>137</v>
      </c>
      <c r="CC8" s="36" t="s">
        <v>138</v>
      </c>
    </row>
    <row r="9" spans="1:81" s="5" customFormat="1">
      <c r="A9" s="46" t="s">
        <v>18</v>
      </c>
      <c r="B9" s="46"/>
      <c r="C9" s="46"/>
      <c r="D9" s="46"/>
      <c r="E9" s="46"/>
      <c r="F9" s="46"/>
      <c r="G9" s="18"/>
      <c r="H9" s="19">
        <f t="shared" ref="H9" si="0">SUM(H10:H13)</f>
        <v>0</v>
      </c>
      <c r="I9" s="19">
        <f t="shared" ref="I9" si="1">SUM(I10:I13)</f>
        <v>0</v>
      </c>
      <c r="J9" s="19">
        <f t="shared" ref="J9:M9" si="2">SUM(J10:J13)</f>
        <v>0</v>
      </c>
      <c r="K9" s="19">
        <f t="shared" si="2"/>
        <v>0</v>
      </c>
      <c r="L9" s="19">
        <f t="shared" si="2"/>
        <v>0</v>
      </c>
      <c r="M9" s="19">
        <f t="shared" si="2"/>
        <v>0</v>
      </c>
      <c r="N9" s="19">
        <f t="shared" ref="N9:Q9" si="3">SUM(N10:N13)</f>
        <v>0</v>
      </c>
      <c r="O9" s="19">
        <f t="shared" si="3"/>
        <v>0</v>
      </c>
      <c r="P9" s="19">
        <f t="shared" si="3"/>
        <v>0</v>
      </c>
      <c r="Q9" s="19">
        <f t="shared" si="3"/>
        <v>0</v>
      </c>
      <c r="R9" s="19">
        <f t="shared" ref="R9:U9" si="4">SUM(R10:R13)</f>
        <v>0</v>
      </c>
      <c r="S9" s="19">
        <f t="shared" si="4"/>
        <v>0</v>
      </c>
      <c r="T9" s="19">
        <f t="shared" si="4"/>
        <v>0</v>
      </c>
      <c r="U9" s="19">
        <f t="shared" si="4"/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f t="shared" ref="AG9:AJ9" si="5">SUM(AG10:AG13)</f>
        <v>0</v>
      </c>
      <c r="AH9" s="19">
        <f t="shared" si="5"/>
        <v>0</v>
      </c>
      <c r="AI9" s="19">
        <f t="shared" si="5"/>
        <v>0</v>
      </c>
      <c r="AJ9" s="19">
        <f t="shared" si="5"/>
        <v>0</v>
      </c>
      <c r="AK9" s="20"/>
      <c r="AL9" s="21">
        <v>0</v>
      </c>
      <c r="AM9" s="19">
        <v>0</v>
      </c>
      <c r="AN9" s="19">
        <f t="shared" ref="AN9:AP9" si="6">SUM(AN10:AN13)</f>
        <v>0</v>
      </c>
      <c r="AO9" s="19">
        <f t="shared" si="6"/>
        <v>0</v>
      </c>
      <c r="AP9" s="19">
        <f t="shared" si="6"/>
        <v>0</v>
      </c>
      <c r="AQ9" s="19">
        <f t="shared" ref="AQ9" si="7">SUM(AQ10:AQ13)</f>
        <v>0</v>
      </c>
      <c r="AR9" s="19">
        <v>0</v>
      </c>
      <c r="AS9" s="19">
        <f t="shared" ref="AS9:AU9" si="8">SUM(AS10:AS13)</f>
        <v>0</v>
      </c>
      <c r="AT9" s="19">
        <f t="shared" si="8"/>
        <v>0</v>
      </c>
      <c r="AU9" s="19">
        <f t="shared" si="8"/>
        <v>0</v>
      </c>
      <c r="AV9" s="19">
        <v>0</v>
      </c>
      <c r="AW9" s="19">
        <f t="shared" ref="AW9" si="9">SUM(AW10:AW13)</f>
        <v>0</v>
      </c>
      <c r="AX9" s="19">
        <f t="shared" ref="AX9" si="10">SUM(AX10:AX13)</f>
        <v>0</v>
      </c>
      <c r="AY9" s="19">
        <v>0</v>
      </c>
      <c r="AZ9" s="19">
        <f t="shared" ref="AZ9" si="11">SUM(AZ10:AZ13)</f>
        <v>0</v>
      </c>
      <c r="BA9" s="20"/>
      <c r="BB9" s="21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20"/>
      <c r="BN9" s="21">
        <v>0</v>
      </c>
      <c r="BO9" s="19">
        <f t="shared" ref="BO9" si="12">SUM(BO10:BO13)</f>
        <v>0</v>
      </c>
      <c r="BP9" s="19">
        <v>0</v>
      </c>
      <c r="BQ9" s="19">
        <f t="shared" ref="BQ9:BT9" si="13">SUM(BQ10:BQ13)</f>
        <v>0</v>
      </c>
      <c r="BR9" s="19">
        <f t="shared" si="13"/>
        <v>0</v>
      </c>
      <c r="BS9" s="19">
        <f t="shared" si="13"/>
        <v>0</v>
      </c>
      <c r="BT9" s="19">
        <f t="shared" si="13"/>
        <v>0</v>
      </c>
      <c r="BU9" s="19">
        <f t="shared" ref="BU9:BW9" si="14">SUM(BU10:BU13)</f>
        <v>0</v>
      </c>
      <c r="BV9" s="19">
        <f t="shared" si="14"/>
        <v>0</v>
      </c>
      <c r="BW9" s="19">
        <f t="shared" si="14"/>
        <v>0</v>
      </c>
      <c r="BX9" s="19">
        <v>0</v>
      </c>
      <c r="BY9" s="19">
        <f t="shared" ref="BY9:CA9" si="15">SUM(BY10:BY13)</f>
        <v>0</v>
      </c>
      <c r="BZ9" s="19">
        <f t="shared" si="15"/>
        <v>0</v>
      </c>
      <c r="CA9" s="19">
        <f t="shared" si="15"/>
        <v>0</v>
      </c>
      <c r="CB9" s="19">
        <f t="shared" ref="CB9:CC9" si="16">SUM(CB10:CB13)</f>
        <v>0</v>
      </c>
      <c r="CC9" s="19">
        <f t="shared" si="16"/>
        <v>0</v>
      </c>
    </row>
    <row r="10" spans="1:81" s="5" customFormat="1">
      <c r="A10" s="44" t="s">
        <v>26</v>
      </c>
      <c r="B10" s="44"/>
      <c r="C10" s="44"/>
      <c r="D10" s="44"/>
      <c r="E10" s="44"/>
      <c r="F10" s="44"/>
      <c r="G10" s="22" t="s">
        <v>11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 t="s">
        <v>11</v>
      </c>
      <c r="AL10" s="22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 t="s">
        <v>11</v>
      </c>
      <c r="BB10" s="22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  <c r="BI10" s="23">
        <v>0</v>
      </c>
      <c r="BJ10" s="23">
        <v>0</v>
      </c>
      <c r="BK10" s="23">
        <v>0</v>
      </c>
      <c r="BL10" s="23">
        <v>0</v>
      </c>
      <c r="BM10" s="23" t="s">
        <v>11</v>
      </c>
      <c r="BN10" s="22">
        <v>0</v>
      </c>
      <c r="BO10" s="23">
        <v>0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23">
        <v>0</v>
      </c>
    </row>
    <row r="11" spans="1:81" s="5" customFormat="1">
      <c r="A11" s="44" t="s">
        <v>27</v>
      </c>
      <c r="B11" s="44"/>
      <c r="C11" s="44"/>
      <c r="D11" s="44"/>
      <c r="E11" s="44"/>
      <c r="F11" s="44"/>
      <c r="G11" s="22" t="s">
        <v>11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 t="s">
        <v>11</v>
      </c>
      <c r="AL11" s="22">
        <v>0</v>
      </c>
      <c r="AM11" s="23">
        <v>0</v>
      </c>
      <c r="AN11" s="23">
        <v>0</v>
      </c>
      <c r="AO11" s="23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 t="s">
        <v>11</v>
      </c>
      <c r="BB11" s="22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  <c r="BM11" s="23" t="s">
        <v>11</v>
      </c>
      <c r="BN11" s="22">
        <v>0</v>
      </c>
      <c r="BO11" s="23">
        <v>0</v>
      </c>
      <c r="BP11" s="23">
        <v>0</v>
      </c>
      <c r="BQ11" s="23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3">
        <v>0</v>
      </c>
    </row>
    <row r="12" spans="1:81" s="5" customFormat="1">
      <c r="A12" s="44" t="s">
        <v>17</v>
      </c>
      <c r="B12" s="44"/>
      <c r="C12" s="44"/>
      <c r="D12" s="44"/>
      <c r="E12" s="44"/>
      <c r="F12" s="44"/>
      <c r="G12" s="22" t="s">
        <v>11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 t="s">
        <v>11</v>
      </c>
      <c r="AL12" s="22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 t="s">
        <v>11</v>
      </c>
      <c r="BB12" s="22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0</v>
      </c>
      <c r="BK12" s="23">
        <v>0</v>
      </c>
      <c r="BL12" s="23">
        <v>0</v>
      </c>
      <c r="BM12" s="23" t="s">
        <v>11</v>
      </c>
      <c r="BN12" s="22">
        <v>0</v>
      </c>
      <c r="BO12" s="23">
        <v>0</v>
      </c>
      <c r="BP12" s="23">
        <v>0</v>
      </c>
      <c r="BQ12" s="23">
        <v>0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3">
        <v>0</v>
      </c>
    </row>
    <row r="13" spans="1:81" s="5" customFormat="1">
      <c r="A13" s="44" t="s">
        <v>16</v>
      </c>
      <c r="B13" s="44"/>
      <c r="C13" s="44"/>
      <c r="D13" s="44"/>
      <c r="E13" s="44"/>
      <c r="F13" s="44"/>
      <c r="G13" s="22" t="s">
        <v>15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 t="s">
        <v>15</v>
      </c>
      <c r="AL13" s="22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 t="s">
        <v>15</v>
      </c>
      <c r="BB13" s="22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 t="s">
        <v>15</v>
      </c>
      <c r="BN13" s="22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0</v>
      </c>
      <c r="CC13" s="23">
        <v>0</v>
      </c>
    </row>
    <row r="14" spans="1:81" s="5" customFormat="1" ht="23.85" customHeight="1">
      <c r="A14" s="45" t="s">
        <v>14</v>
      </c>
      <c r="B14" s="45"/>
      <c r="C14" s="45"/>
      <c r="D14" s="45"/>
      <c r="E14" s="45"/>
      <c r="F14" s="45"/>
      <c r="G14" s="18"/>
      <c r="H14" s="19">
        <f t="shared" ref="H14" si="17">SUM(H15:H21)</f>
        <v>5.1489999999999991</v>
      </c>
      <c r="I14" s="19">
        <f t="shared" ref="I14:M14" si="18">SUM(I15:I21)</f>
        <v>42011.64</v>
      </c>
      <c r="J14" s="19">
        <f t="shared" si="18"/>
        <v>28106.639999999999</v>
      </c>
      <c r="K14" s="19">
        <f t="shared" si="18"/>
        <v>32995.019999999997</v>
      </c>
      <c r="L14" s="19">
        <f t="shared" ref="L14:O14" si="19">SUM(L15:L21)</f>
        <v>32284.319999999996</v>
      </c>
      <c r="M14" s="19">
        <f t="shared" si="18"/>
        <v>20369.28</v>
      </c>
      <c r="N14" s="19">
        <f t="shared" si="19"/>
        <v>46152.239999999991</v>
      </c>
      <c r="O14" s="19">
        <f t="shared" si="19"/>
        <v>20567.039999999997</v>
      </c>
      <c r="P14" s="19">
        <f t="shared" ref="P14:U14" si="20">SUM(P15:P21)</f>
        <v>32760.18</v>
      </c>
      <c r="Q14" s="19">
        <f t="shared" si="20"/>
        <v>65847.899999999994</v>
      </c>
      <c r="R14" s="19">
        <f t="shared" si="20"/>
        <v>36381.660000000003</v>
      </c>
      <c r="S14" s="19">
        <f t="shared" si="20"/>
        <v>30541.559999999998</v>
      </c>
      <c r="T14" s="19">
        <f t="shared" si="20"/>
        <v>45787.619999999995</v>
      </c>
      <c r="U14" s="19">
        <f t="shared" si="20"/>
        <v>36344.579999999994</v>
      </c>
      <c r="V14" s="19">
        <f t="shared" ref="V14:AA14" si="21">SUM(V15:V21)</f>
        <v>34008.539999999994</v>
      </c>
      <c r="W14" s="19">
        <f t="shared" si="21"/>
        <v>24114.36</v>
      </c>
      <c r="X14" s="19">
        <f t="shared" si="21"/>
        <v>21926.639999999999</v>
      </c>
      <c r="Y14" s="19">
        <f t="shared" si="21"/>
        <v>33922.019999999997</v>
      </c>
      <c r="Z14" s="19">
        <f t="shared" si="21"/>
        <v>60526.92</v>
      </c>
      <c r="AA14" s="19">
        <f t="shared" si="21"/>
        <v>45058.380000000005</v>
      </c>
      <c r="AB14" s="19">
        <f t="shared" ref="AB14:AC14" si="22">SUM(AB15:AB21)</f>
        <v>29243.759999999995</v>
      </c>
      <c r="AC14" s="19">
        <f t="shared" si="22"/>
        <v>36876.06</v>
      </c>
      <c r="AD14" s="19">
        <f t="shared" ref="AD14:AJ14" si="23">SUM(AD15:AD21)</f>
        <v>35664.78</v>
      </c>
      <c r="AE14" s="19">
        <f t="shared" si="23"/>
        <v>35405.219999999994</v>
      </c>
      <c r="AF14" s="19">
        <f t="shared" si="23"/>
        <v>26320.619999999995</v>
      </c>
      <c r="AG14" s="19">
        <f t="shared" si="23"/>
        <v>26135.219999999998</v>
      </c>
      <c r="AH14" s="19">
        <f t="shared" si="23"/>
        <v>26048.699999999997</v>
      </c>
      <c r="AI14" s="19">
        <f t="shared" si="23"/>
        <v>25986.9</v>
      </c>
      <c r="AJ14" s="19">
        <f t="shared" si="23"/>
        <v>25511.040000000001</v>
      </c>
      <c r="AK14" s="20"/>
      <c r="AL14" s="19">
        <f t="shared" ref="AL14" si="24">SUM(AL15:AL21)</f>
        <v>5.67</v>
      </c>
      <c r="AM14" s="19">
        <f t="shared" ref="AM14:AP14" si="25">SUM(AM15:AM21)</f>
        <v>17751.635999999999</v>
      </c>
      <c r="AN14" s="19">
        <f t="shared" si="25"/>
        <v>33747.839999999997</v>
      </c>
      <c r="AO14" s="19">
        <f t="shared" si="25"/>
        <v>35584.92</v>
      </c>
      <c r="AP14" s="19">
        <f t="shared" si="25"/>
        <v>35299.152000000002</v>
      </c>
      <c r="AQ14" s="19">
        <f t="shared" ref="AQ14:AZ14" si="26">SUM(AQ15:AQ21)</f>
        <v>39796.59599999999</v>
      </c>
      <c r="AR14" s="19">
        <f t="shared" ref="AR14:AU14" si="27">SUM(AR15:AR21)</f>
        <v>39626.495999999999</v>
      </c>
      <c r="AS14" s="19">
        <f t="shared" si="27"/>
        <v>22337.531999999999</v>
      </c>
      <c r="AT14" s="19">
        <f t="shared" si="27"/>
        <v>40844.411999999997</v>
      </c>
      <c r="AU14" s="19">
        <f t="shared" si="27"/>
        <v>40232.051999999996</v>
      </c>
      <c r="AV14" s="19">
        <f t="shared" si="26"/>
        <v>20929.103999999999</v>
      </c>
      <c r="AW14" s="19">
        <f t="shared" si="26"/>
        <v>45117.323999999993</v>
      </c>
      <c r="AX14" s="19">
        <f t="shared" ref="AX14" si="28">SUM(AX15:AX21)</f>
        <v>37170.251999999993</v>
      </c>
      <c r="AY14" s="19">
        <f t="shared" ref="AY14" si="29">SUM(AY15:AY21)</f>
        <v>28052.892</v>
      </c>
      <c r="AZ14" s="19">
        <f t="shared" si="26"/>
        <v>23392.152000000002</v>
      </c>
      <c r="BA14" s="20"/>
      <c r="BB14" s="19">
        <f t="shared" ref="BB14" si="30">SUM(BB15:BB21)</f>
        <v>5.05</v>
      </c>
      <c r="BC14" s="19">
        <f t="shared" ref="BC14:BF14" si="31">SUM(BC15:BC21)</f>
        <v>40129.32</v>
      </c>
      <c r="BD14" s="19">
        <f t="shared" si="31"/>
        <v>59842.499999999993</v>
      </c>
      <c r="BE14" s="19">
        <f t="shared" si="31"/>
        <v>35402.519999999997</v>
      </c>
      <c r="BF14" s="19">
        <f t="shared" si="31"/>
        <v>24221.82</v>
      </c>
      <c r="BG14" s="19">
        <f t="shared" ref="BG14:BL14" si="32">SUM(BG15:BG21)</f>
        <v>51764.52</v>
      </c>
      <c r="BH14" s="19">
        <f t="shared" si="32"/>
        <v>52522.02</v>
      </c>
      <c r="BI14" s="19">
        <f t="shared" si="32"/>
        <v>34905.599999999999</v>
      </c>
      <c r="BJ14" s="19">
        <f t="shared" si="32"/>
        <v>36214.559999999998</v>
      </c>
      <c r="BK14" s="19">
        <f t="shared" si="32"/>
        <v>36002.46</v>
      </c>
      <c r="BL14" s="19">
        <f t="shared" si="32"/>
        <v>36147.899999999994</v>
      </c>
      <c r="BM14" s="20"/>
      <c r="BN14" s="19">
        <f t="shared" ref="BN14" si="33">SUM(BN15:BN21)</f>
        <v>5.6999999999999993</v>
      </c>
      <c r="BO14" s="19">
        <f t="shared" ref="BO14:CC14" si="34">SUM(BO15:BO21)</f>
        <v>17845.559999999998</v>
      </c>
      <c r="BP14" s="19">
        <f t="shared" si="34"/>
        <v>33926.399999999994</v>
      </c>
      <c r="BQ14" s="19">
        <f t="shared" si="34"/>
        <v>35773.199999999997</v>
      </c>
      <c r="BR14" s="19">
        <f t="shared" si="34"/>
        <v>35485.919999999998</v>
      </c>
      <c r="BS14" s="19">
        <f t="shared" si="34"/>
        <v>40007.159999999996</v>
      </c>
      <c r="BT14" s="19">
        <f t="shared" si="34"/>
        <v>39836.159999999996</v>
      </c>
      <c r="BU14" s="19">
        <f t="shared" si="34"/>
        <v>22455.72</v>
      </c>
      <c r="BV14" s="19">
        <f t="shared" si="34"/>
        <v>41060.519999999997</v>
      </c>
      <c r="BW14" s="19">
        <f t="shared" si="34"/>
        <v>40444.92</v>
      </c>
      <c r="BX14" s="19">
        <f t="shared" si="34"/>
        <v>35328.6</v>
      </c>
      <c r="BY14" s="19">
        <f t="shared" si="34"/>
        <v>21039.839999999997</v>
      </c>
      <c r="BZ14" s="19">
        <f t="shared" si="34"/>
        <v>45356.039999999994</v>
      </c>
      <c r="CA14" s="19">
        <f t="shared" si="34"/>
        <v>37366.92</v>
      </c>
      <c r="CB14" s="19">
        <f t="shared" si="34"/>
        <v>28201.32</v>
      </c>
      <c r="CC14" s="19">
        <f t="shared" si="34"/>
        <v>23515.919999999998</v>
      </c>
    </row>
    <row r="15" spans="1:81" s="5" customFormat="1">
      <c r="A15" s="44" t="s">
        <v>40</v>
      </c>
      <c r="B15" s="44"/>
      <c r="C15" s="44"/>
      <c r="D15" s="44"/>
      <c r="E15" s="44"/>
      <c r="F15" s="44"/>
      <c r="G15" s="22" t="s">
        <v>41</v>
      </c>
      <c r="H15" s="23">
        <v>1.2</v>
      </c>
      <c r="I15" s="23">
        <f>1.2*12*I35</f>
        <v>9789.119999999999</v>
      </c>
      <c r="J15" s="23">
        <f t="shared" ref="J15:AJ15" si="35">1.2*12*J35</f>
        <v>6549.12</v>
      </c>
      <c r="K15" s="23">
        <f t="shared" si="35"/>
        <v>7688.1599999999989</v>
      </c>
      <c r="L15" s="23">
        <f t="shared" si="35"/>
        <v>7522.5599999999986</v>
      </c>
      <c r="M15" s="23">
        <f t="shared" si="35"/>
        <v>4746.24</v>
      </c>
      <c r="N15" s="23">
        <f t="shared" si="35"/>
        <v>10753.919999999998</v>
      </c>
      <c r="O15" s="23">
        <f t="shared" si="35"/>
        <v>4792.32</v>
      </c>
      <c r="P15" s="23">
        <f t="shared" si="35"/>
        <v>7633.44</v>
      </c>
      <c r="Q15" s="23">
        <f t="shared" si="35"/>
        <v>15343.199999999999</v>
      </c>
      <c r="R15" s="23">
        <f t="shared" si="35"/>
        <v>8477.2800000000007</v>
      </c>
      <c r="S15" s="23">
        <f t="shared" si="35"/>
        <v>7116.48</v>
      </c>
      <c r="T15" s="23">
        <f t="shared" si="35"/>
        <v>10668.96</v>
      </c>
      <c r="U15" s="23">
        <f t="shared" si="35"/>
        <v>8468.64</v>
      </c>
      <c r="V15" s="23">
        <f t="shared" si="35"/>
        <v>7924.3199999999988</v>
      </c>
      <c r="W15" s="23">
        <f t="shared" si="35"/>
        <v>5618.8799999999992</v>
      </c>
      <c r="X15" s="23">
        <f t="shared" si="35"/>
        <v>5109.12</v>
      </c>
      <c r="Y15" s="23">
        <f t="shared" si="35"/>
        <v>7904.1599999999989</v>
      </c>
      <c r="Z15" s="23">
        <f t="shared" si="35"/>
        <v>14103.359999999999</v>
      </c>
      <c r="AA15" s="23">
        <f t="shared" si="35"/>
        <v>10499.039999999999</v>
      </c>
      <c r="AB15" s="23">
        <f t="shared" si="35"/>
        <v>6814.079999999999</v>
      </c>
      <c r="AC15" s="23">
        <f t="shared" si="35"/>
        <v>8592.48</v>
      </c>
      <c r="AD15" s="23">
        <f t="shared" si="35"/>
        <v>8310.24</v>
      </c>
      <c r="AE15" s="23">
        <f t="shared" si="35"/>
        <v>8249.7599999999984</v>
      </c>
      <c r="AF15" s="23">
        <f t="shared" si="35"/>
        <v>6132.9599999999991</v>
      </c>
      <c r="AG15" s="23">
        <f t="shared" si="35"/>
        <v>6089.7599999999993</v>
      </c>
      <c r="AH15" s="23">
        <f t="shared" si="35"/>
        <v>6069.5999999999995</v>
      </c>
      <c r="AI15" s="23">
        <f t="shared" si="35"/>
        <v>6055.2</v>
      </c>
      <c r="AJ15" s="23">
        <f t="shared" si="35"/>
        <v>5944.32</v>
      </c>
      <c r="AK15" s="23" t="s">
        <v>41</v>
      </c>
      <c r="AL15" s="22">
        <v>1.1499999999999999</v>
      </c>
      <c r="AM15" s="23">
        <f>1.15*12*AM35</f>
        <v>3600.4199999999996</v>
      </c>
      <c r="AN15" s="23">
        <f t="shared" ref="AN15:AZ15" si="36">1.15*12*AN35</f>
        <v>6844.7999999999993</v>
      </c>
      <c r="AO15" s="23">
        <f t="shared" si="36"/>
        <v>7217.4</v>
      </c>
      <c r="AP15" s="23">
        <f t="shared" si="36"/>
        <v>7159.4399999999987</v>
      </c>
      <c r="AQ15" s="23">
        <f t="shared" si="36"/>
        <v>8071.619999999999</v>
      </c>
      <c r="AR15" s="23">
        <f t="shared" si="36"/>
        <v>8037.119999999999</v>
      </c>
      <c r="AS15" s="23">
        <f t="shared" si="36"/>
        <v>4530.54</v>
      </c>
      <c r="AT15" s="23">
        <f t="shared" si="36"/>
        <v>8284.14</v>
      </c>
      <c r="AU15" s="23">
        <f t="shared" si="36"/>
        <v>8159.9399999999987</v>
      </c>
      <c r="AV15" s="23">
        <f t="shared" si="36"/>
        <v>4244.88</v>
      </c>
      <c r="AW15" s="23">
        <f t="shared" si="36"/>
        <v>9150.7799999999988</v>
      </c>
      <c r="AX15" s="23">
        <f t="shared" si="36"/>
        <v>7538.9399999999987</v>
      </c>
      <c r="AY15" s="23">
        <f t="shared" si="36"/>
        <v>5689.74</v>
      </c>
      <c r="AZ15" s="23">
        <f t="shared" si="36"/>
        <v>4744.4399999999996</v>
      </c>
      <c r="BA15" s="23" t="s">
        <v>41</v>
      </c>
      <c r="BB15" s="22">
        <v>1.2</v>
      </c>
      <c r="BC15" s="23">
        <f>1.2*12*BC35</f>
        <v>9535.68</v>
      </c>
      <c r="BD15" s="23">
        <f t="shared" ref="BD15:BL15" si="37">1.2*12*BD35</f>
        <v>14219.999999999998</v>
      </c>
      <c r="BE15" s="23">
        <f t="shared" si="37"/>
        <v>8412.48</v>
      </c>
      <c r="BF15" s="23">
        <f t="shared" si="37"/>
        <v>5755.6799999999994</v>
      </c>
      <c r="BG15" s="23">
        <f t="shared" si="37"/>
        <v>12300.48</v>
      </c>
      <c r="BH15" s="23">
        <f t="shared" si="37"/>
        <v>12480.48</v>
      </c>
      <c r="BI15" s="23">
        <f t="shared" si="37"/>
        <v>8294.4</v>
      </c>
      <c r="BJ15" s="23">
        <f t="shared" si="37"/>
        <v>8605.4399999999987</v>
      </c>
      <c r="BK15" s="23">
        <f t="shared" si="37"/>
        <v>8555.0399999999991</v>
      </c>
      <c r="BL15" s="23">
        <f t="shared" si="37"/>
        <v>8589.5999999999985</v>
      </c>
      <c r="BM15" s="23" t="s">
        <v>41</v>
      </c>
      <c r="BN15" s="22">
        <v>1.2</v>
      </c>
      <c r="BO15" s="23">
        <f>1.2*12*BO35</f>
        <v>3756.9599999999991</v>
      </c>
      <c r="BP15" s="23">
        <f t="shared" ref="BP15:CC15" si="38">1.2*12*BP35</f>
        <v>7142.4</v>
      </c>
      <c r="BQ15" s="23">
        <f t="shared" si="38"/>
        <v>7531.1999999999989</v>
      </c>
      <c r="BR15" s="23">
        <f t="shared" si="38"/>
        <v>7470.7199999999984</v>
      </c>
      <c r="BS15" s="23">
        <f t="shared" si="38"/>
        <v>8422.56</v>
      </c>
      <c r="BT15" s="23">
        <f t="shared" si="38"/>
        <v>8386.56</v>
      </c>
      <c r="BU15" s="23">
        <f t="shared" si="38"/>
        <v>4727.5199999999995</v>
      </c>
      <c r="BV15" s="23">
        <f t="shared" si="38"/>
        <v>8644.3199999999979</v>
      </c>
      <c r="BW15" s="23">
        <f t="shared" si="38"/>
        <v>8514.7199999999993</v>
      </c>
      <c r="BX15" s="23">
        <f t="shared" si="38"/>
        <v>7437.5999999999995</v>
      </c>
      <c r="BY15" s="23">
        <f t="shared" si="38"/>
        <v>4429.4399999999996</v>
      </c>
      <c r="BZ15" s="23">
        <f t="shared" si="38"/>
        <v>9548.64</v>
      </c>
      <c r="CA15" s="23">
        <f t="shared" si="38"/>
        <v>7866.7199999999984</v>
      </c>
      <c r="CB15" s="23">
        <f t="shared" si="38"/>
        <v>5937.12</v>
      </c>
      <c r="CC15" s="23">
        <f t="shared" si="38"/>
        <v>4950.7199999999993</v>
      </c>
    </row>
    <row r="16" spans="1:81" s="5" customFormat="1">
      <c r="A16" s="44" t="s">
        <v>31</v>
      </c>
      <c r="B16" s="44"/>
      <c r="C16" s="44"/>
      <c r="D16" s="44"/>
      <c r="E16" s="44"/>
      <c r="F16" s="44"/>
      <c r="G16" s="22" t="s">
        <v>13</v>
      </c>
      <c r="H16" s="23">
        <v>0.45</v>
      </c>
      <c r="I16" s="23">
        <f>0.45*12*I35</f>
        <v>3670.92</v>
      </c>
      <c r="J16" s="23">
        <f t="shared" ref="J16:AJ16" si="39">0.45*12*J35</f>
        <v>2455.92</v>
      </c>
      <c r="K16" s="23">
        <f t="shared" si="39"/>
        <v>2883.06</v>
      </c>
      <c r="L16" s="23">
        <f t="shared" si="39"/>
        <v>2820.96</v>
      </c>
      <c r="M16" s="23">
        <f t="shared" si="39"/>
        <v>1779.8400000000001</v>
      </c>
      <c r="N16" s="23">
        <f t="shared" si="39"/>
        <v>4032.72</v>
      </c>
      <c r="O16" s="23">
        <f t="shared" si="39"/>
        <v>1797.1200000000001</v>
      </c>
      <c r="P16" s="23">
        <f t="shared" si="39"/>
        <v>2862.5400000000004</v>
      </c>
      <c r="Q16" s="23">
        <f t="shared" si="39"/>
        <v>5753.7000000000007</v>
      </c>
      <c r="R16" s="23">
        <f t="shared" si="39"/>
        <v>3178.9800000000005</v>
      </c>
      <c r="S16" s="23">
        <f t="shared" si="39"/>
        <v>2668.6800000000003</v>
      </c>
      <c r="T16" s="23">
        <f t="shared" si="39"/>
        <v>4000.86</v>
      </c>
      <c r="U16" s="23">
        <f t="shared" si="39"/>
        <v>3175.7400000000002</v>
      </c>
      <c r="V16" s="23">
        <f t="shared" si="39"/>
        <v>2971.62</v>
      </c>
      <c r="W16" s="23">
        <f t="shared" si="39"/>
        <v>2107.08</v>
      </c>
      <c r="X16" s="23">
        <f t="shared" si="39"/>
        <v>1915.9200000000003</v>
      </c>
      <c r="Y16" s="23">
        <f t="shared" si="39"/>
        <v>2964.06</v>
      </c>
      <c r="Z16" s="23">
        <f t="shared" si="39"/>
        <v>5288.76</v>
      </c>
      <c r="AA16" s="23">
        <f t="shared" si="39"/>
        <v>3937.1400000000003</v>
      </c>
      <c r="AB16" s="23">
        <f t="shared" si="39"/>
        <v>2555.2800000000002</v>
      </c>
      <c r="AC16" s="23">
        <f t="shared" si="39"/>
        <v>3222.1800000000003</v>
      </c>
      <c r="AD16" s="23">
        <f t="shared" si="39"/>
        <v>3116.34</v>
      </c>
      <c r="AE16" s="23">
        <f t="shared" si="39"/>
        <v>3093.66</v>
      </c>
      <c r="AF16" s="23">
        <f t="shared" si="39"/>
        <v>2299.86</v>
      </c>
      <c r="AG16" s="23">
        <f t="shared" si="39"/>
        <v>2283.66</v>
      </c>
      <c r="AH16" s="23">
        <f t="shared" si="39"/>
        <v>2276.1000000000004</v>
      </c>
      <c r="AI16" s="23">
        <f t="shared" si="39"/>
        <v>2270.7000000000003</v>
      </c>
      <c r="AJ16" s="23">
        <f t="shared" si="39"/>
        <v>2229.1200000000003</v>
      </c>
      <c r="AK16" s="23" t="s">
        <v>13</v>
      </c>
      <c r="AL16" s="22">
        <v>1.05</v>
      </c>
      <c r="AM16" s="23">
        <f>1.05*12*AM35</f>
        <v>3287.34</v>
      </c>
      <c r="AN16" s="23">
        <f t="shared" ref="AN16:AZ16" si="40">1.05*12*AN35</f>
        <v>6249.6</v>
      </c>
      <c r="AO16" s="23">
        <f t="shared" si="40"/>
        <v>6589.8000000000011</v>
      </c>
      <c r="AP16" s="23">
        <f t="shared" si="40"/>
        <v>6536.88</v>
      </c>
      <c r="AQ16" s="23">
        <f t="shared" si="40"/>
        <v>7369.7400000000007</v>
      </c>
      <c r="AR16" s="23">
        <f t="shared" si="40"/>
        <v>7338.2400000000007</v>
      </c>
      <c r="AS16" s="23">
        <f t="shared" si="40"/>
        <v>4136.5800000000008</v>
      </c>
      <c r="AT16" s="23">
        <f t="shared" si="40"/>
        <v>7563.7800000000007</v>
      </c>
      <c r="AU16" s="23">
        <f t="shared" si="40"/>
        <v>7450.38</v>
      </c>
      <c r="AV16" s="23">
        <f t="shared" si="40"/>
        <v>3875.7600000000007</v>
      </c>
      <c r="AW16" s="23">
        <f t="shared" si="40"/>
        <v>8355.0600000000013</v>
      </c>
      <c r="AX16" s="23">
        <f t="shared" si="40"/>
        <v>6883.38</v>
      </c>
      <c r="AY16" s="23">
        <f t="shared" si="40"/>
        <v>5194.9800000000005</v>
      </c>
      <c r="AZ16" s="23">
        <f t="shared" si="40"/>
        <v>4331.880000000001</v>
      </c>
      <c r="BA16" s="23" t="s">
        <v>13</v>
      </c>
      <c r="BB16" s="22">
        <v>0.45</v>
      </c>
      <c r="BC16" s="23">
        <f>0.45*12*BC35</f>
        <v>3575.8800000000006</v>
      </c>
      <c r="BD16" s="23">
        <f t="shared" ref="BD16:BL16" si="41">0.45*12*BD35</f>
        <v>5332.5</v>
      </c>
      <c r="BE16" s="23">
        <f t="shared" si="41"/>
        <v>3154.6800000000003</v>
      </c>
      <c r="BF16" s="23">
        <f t="shared" si="41"/>
        <v>2158.38</v>
      </c>
      <c r="BG16" s="23">
        <f t="shared" si="41"/>
        <v>4612.68</v>
      </c>
      <c r="BH16" s="23">
        <f t="shared" si="41"/>
        <v>4680.18</v>
      </c>
      <c r="BI16" s="23">
        <f t="shared" si="41"/>
        <v>3110.4</v>
      </c>
      <c r="BJ16" s="23">
        <f t="shared" si="41"/>
        <v>3227.0400000000004</v>
      </c>
      <c r="BK16" s="23">
        <f t="shared" si="41"/>
        <v>3208.1400000000003</v>
      </c>
      <c r="BL16" s="23">
        <f t="shared" si="41"/>
        <v>3221.1000000000004</v>
      </c>
      <c r="BM16" s="23" t="s">
        <v>13</v>
      </c>
      <c r="BN16" s="22">
        <v>1.05</v>
      </c>
      <c r="BO16" s="23">
        <f>1.05*12*BO35</f>
        <v>3287.34</v>
      </c>
      <c r="BP16" s="23">
        <f t="shared" ref="BP16:CC16" si="42">1.05*12*BP35</f>
        <v>6249.6</v>
      </c>
      <c r="BQ16" s="23">
        <f t="shared" si="42"/>
        <v>6589.8000000000011</v>
      </c>
      <c r="BR16" s="23">
        <f t="shared" si="42"/>
        <v>6536.88</v>
      </c>
      <c r="BS16" s="23">
        <f t="shared" si="42"/>
        <v>7369.7400000000007</v>
      </c>
      <c r="BT16" s="23">
        <f t="shared" si="42"/>
        <v>7338.2400000000007</v>
      </c>
      <c r="BU16" s="23">
        <f t="shared" si="42"/>
        <v>4136.5800000000008</v>
      </c>
      <c r="BV16" s="23">
        <f t="shared" si="42"/>
        <v>7563.7800000000007</v>
      </c>
      <c r="BW16" s="23">
        <f t="shared" si="42"/>
        <v>7450.38</v>
      </c>
      <c r="BX16" s="23">
        <f t="shared" si="42"/>
        <v>6507.9000000000005</v>
      </c>
      <c r="BY16" s="23">
        <f t="shared" si="42"/>
        <v>3875.7600000000007</v>
      </c>
      <c r="BZ16" s="23">
        <f t="shared" si="42"/>
        <v>8355.0600000000013</v>
      </c>
      <c r="CA16" s="23">
        <f t="shared" si="42"/>
        <v>6883.38</v>
      </c>
      <c r="CB16" s="23">
        <f t="shared" si="42"/>
        <v>5194.9800000000005</v>
      </c>
      <c r="CC16" s="23">
        <f t="shared" si="42"/>
        <v>4331.880000000001</v>
      </c>
    </row>
    <row r="17" spans="1:81" s="5" customFormat="1">
      <c r="A17" s="44" t="s">
        <v>32</v>
      </c>
      <c r="B17" s="44"/>
      <c r="C17" s="44"/>
      <c r="D17" s="44"/>
      <c r="E17" s="44"/>
      <c r="F17" s="44"/>
      <c r="G17" s="22" t="s">
        <v>42</v>
      </c>
      <c r="H17" s="23">
        <v>0.35199999999999998</v>
      </c>
      <c r="I17" s="23">
        <f>0.35*12*I35</f>
        <v>2855.1599999999994</v>
      </c>
      <c r="J17" s="23">
        <f t="shared" ref="J17:AJ17" si="43">0.35*12*J35</f>
        <v>1910.1599999999996</v>
      </c>
      <c r="K17" s="23">
        <f t="shared" si="43"/>
        <v>2242.3799999999997</v>
      </c>
      <c r="L17" s="23">
        <f t="shared" si="43"/>
        <v>2194.0799999999995</v>
      </c>
      <c r="M17" s="23">
        <f t="shared" si="43"/>
        <v>1384.32</v>
      </c>
      <c r="N17" s="23">
        <f t="shared" si="43"/>
        <v>3136.5599999999995</v>
      </c>
      <c r="O17" s="23">
        <f t="shared" si="43"/>
        <v>1397.7599999999998</v>
      </c>
      <c r="P17" s="23">
        <f t="shared" si="43"/>
        <v>2226.4199999999996</v>
      </c>
      <c r="Q17" s="23">
        <f t="shared" si="43"/>
        <v>4475.0999999999995</v>
      </c>
      <c r="R17" s="23">
        <f t="shared" si="43"/>
        <v>2472.54</v>
      </c>
      <c r="S17" s="23">
        <f t="shared" si="43"/>
        <v>2075.6399999999994</v>
      </c>
      <c r="T17" s="23">
        <f t="shared" si="43"/>
        <v>3111.7799999999993</v>
      </c>
      <c r="U17" s="23">
        <f t="shared" si="43"/>
        <v>2470.0199999999995</v>
      </c>
      <c r="V17" s="23">
        <f t="shared" si="43"/>
        <v>2311.2599999999993</v>
      </c>
      <c r="W17" s="23">
        <f t="shared" si="43"/>
        <v>1638.8399999999997</v>
      </c>
      <c r="X17" s="23">
        <f t="shared" si="43"/>
        <v>1490.1599999999999</v>
      </c>
      <c r="Y17" s="23">
        <f t="shared" si="43"/>
        <v>2305.3799999999997</v>
      </c>
      <c r="Z17" s="23">
        <f t="shared" si="43"/>
        <v>4113.4799999999996</v>
      </c>
      <c r="AA17" s="23">
        <f t="shared" si="43"/>
        <v>3062.22</v>
      </c>
      <c r="AB17" s="23">
        <f t="shared" si="43"/>
        <v>1987.4399999999996</v>
      </c>
      <c r="AC17" s="23">
        <f t="shared" si="43"/>
        <v>2506.14</v>
      </c>
      <c r="AD17" s="23">
        <f t="shared" si="43"/>
        <v>2423.8199999999997</v>
      </c>
      <c r="AE17" s="23">
        <f t="shared" si="43"/>
        <v>2406.1799999999994</v>
      </c>
      <c r="AF17" s="23">
        <f t="shared" si="43"/>
        <v>1788.7799999999995</v>
      </c>
      <c r="AG17" s="23">
        <f t="shared" si="43"/>
        <v>1776.1799999999996</v>
      </c>
      <c r="AH17" s="23">
        <f t="shared" si="43"/>
        <v>1770.2999999999997</v>
      </c>
      <c r="AI17" s="23">
        <f t="shared" si="43"/>
        <v>1766.0999999999997</v>
      </c>
      <c r="AJ17" s="23">
        <f t="shared" si="43"/>
        <v>1733.7599999999998</v>
      </c>
      <c r="AK17" s="23" t="s">
        <v>42</v>
      </c>
      <c r="AL17" s="22">
        <v>0.3</v>
      </c>
      <c r="AM17" s="23">
        <f>0.3*12*AM35</f>
        <v>939.23999999999978</v>
      </c>
      <c r="AN17" s="23">
        <f t="shared" ref="AN17:AZ17" si="44">0.3*12*AN35</f>
        <v>1785.6</v>
      </c>
      <c r="AO17" s="23">
        <f t="shared" si="44"/>
        <v>1882.7999999999997</v>
      </c>
      <c r="AP17" s="23">
        <f t="shared" si="44"/>
        <v>1867.6799999999996</v>
      </c>
      <c r="AQ17" s="23">
        <f t="shared" si="44"/>
        <v>2105.64</v>
      </c>
      <c r="AR17" s="23">
        <f t="shared" si="44"/>
        <v>2096.64</v>
      </c>
      <c r="AS17" s="23">
        <f t="shared" si="44"/>
        <v>1181.8799999999999</v>
      </c>
      <c r="AT17" s="23">
        <f t="shared" si="44"/>
        <v>2161.0799999999995</v>
      </c>
      <c r="AU17" s="23">
        <f t="shared" si="44"/>
        <v>2128.6799999999998</v>
      </c>
      <c r="AV17" s="23">
        <f t="shared" si="44"/>
        <v>1107.3599999999999</v>
      </c>
      <c r="AW17" s="23">
        <f t="shared" si="44"/>
        <v>2387.16</v>
      </c>
      <c r="AX17" s="23">
        <f t="shared" si="44"/>
        <v>1966.6799999999996</v>
      </c>
      <c r="AY17" s="23">
        <f t="shared" si="44"/>
        <v>1484.28</v>
      </c>
      <c r="AZ17" s="23">
        <f t="shared" si="44"/>
        <v>1237.6799999999998</v>
      </c>
      <c r="BA17" s="23" t="s">
        <v>42</v>
      </c>
      <c r="BB17" s="22">
        <v>0.35</v>
      </c>
      <c r="BC17" s="23">
        <f>0.35*12*BC35</f>
        <v>2781.24</v>
      </c>
      <c r="BD17" s="23">
        <f t="shared" ref="BD17:BL17" si="45">0.35*12*BD35</f>
        <v>4147.4999999999991</v>
      </c>
      <c r="BE17" s="23">
        <f t="shared" si="45"/>
        <v>2453.64</v>
      </c>
      <c r="BF17" s="23">
        <f t="shared" si="45"/>
        <v>1678.7399999999998</v>
      </c>
      <c r="BG17" s="23">
        <f t="shared" si="45"/>
        <v>3587.6399999999994</v>
      </c>
      <c r="BH17" s="23">
        <f t="shared" si="45"/>
        <v>3640.1399999999994</v>
      </c>
      <c r="BI17" s="23">
        <f t="shared" si="45"/>
        <v>2419.1999999999998</v>
      </c>
      <c r="BJ17" s="23">
        <f t="shared" si="45"/>
        <v>2509.9199999999996</v>
      </c>
      <c r="BK17" s="23">
        <f t="shared" si="45"/>
        <v>2495.2199999999998</v>
      </c>
      <c r="BL17" s="23">
        <f t="shared" si="45"/>
        <v>2505.2999999999997</v>
      </c>
      <c r="BM17" s="23" t="s">
        <v>42</v>
      </c>
      <c r="BN17" s="22">
        <v>0.25</v>
      </c>
      <c r="BO17" s="23">
        <f>0.25*12*BO35</f>
        <v>782.69999999999993</v>
      </c>
      <c r="BP17" s="23">
        <f t="shared" ref="BP17:CC17" si="46">0.25*12*BP35</f>
        <v>1488</v>
      </c>
      <c r="BQ17" s="23">
        <f t="shared" si="46"/>
        <v>1569</v>
      </c>
      <c r="BR17" s="23">
        <f t="shared" si="46"/>
        <v>1556.3999999999999</v>
      </c>
      <c r="BS17" s="23">
        <f t="shared" si="46"/>
        <v>1754.6999999999998</v>
      </c>
      <c r="BT17" s="23">
        <f t="shared" si="46"/>
        <v>1747.1999999999998</v>
      </c>
      <c r="BU17" s="23">
        <f t="shared" si="46"/>
        <v>984.90000000000009</v>
      </c>
      <c r="BV17" s="23">
        <f t="shared" si="46"/>
        <v>1800.8999999999999</v>
      </c>
      <c r="BW17" s="23">
        <f t="shared" si="46"/>
        <v>1773.8999999999999</v>
      </c>
      <c r="BX17" s="23">
        <f t="shared" si="46"/>
        <v>1549.5</v>
      </c>
      <c r="BY17" s="23">
        <f t="shared" si="46"/>
        <v>922.80000000000007</v>
      </c>
      <c r="BZ17" s="23">
        <f t="shared" si="46"/>
        <v>1989.3000000000002</v>
      </c>
      <c r="CA17" s="23">
        <f t="shared" si="46"/>
        <v>1638.8999999999999</v>
      </c>
      <c r="CB17" s="23">
        <f t="shared" si="46"/>
        <v>1236.9000000000001</v>
      </c>
      <c r="CC17" s="23">
        <f t="shared" si="46"/>
        <v>1031.4000000000001</v>
      </c>
    </row>
    <row r="18" spans="1:81" s="5" customFormat="1" ht="50.25" customHeight="1">
      <c r="A18" s="47" t="s">
        <v>33</v>
      </c>
      <c r="B18" s="47"/>
      <c r="C18" s="47"/>
      <c r="D18" s="47"/>
      <c r="E18" s="47"/>
      <c r="F18" s="47"/>
      <c r="G18" s="24" t="s">
        <v>12</v>
      </c>
      <c r="H18" s="23">
        <v>0.19700000000000001</v>
      </c>
      <c r="I18" s="23">
        <f>0.2*12*I35</f>
        <v>1631.5200000000002</v>
      </c>
      <c r="J18" s="23">
        <f t="shared" ref="J18:AJ18" si="47">0.2*12*J35</f>
        <v>1091.5200000000002</v>
      </c>
      <c r="K18" s="23">
        <f t="shared" si="47"/>
        <v>1281.3600000000001</v>
      </c>
      <c r="L18" s="23">
        <f t="shared" si="47"/>
        <v>1253.7600000000002</v>
      </c>
      <c r="M18" s="23">
        <f t="shared" si="47"/>
        <v>791.04000000000019</v>
      </c>
      <c r="N18" s="23">
        <f t="shared" si="47"/>
        <v>1792.3200000000002</v>
      </c>
      <c r="O18" s="23">
        <f t="shared" si="47"/>
        <v>798.72000000000014</v>
      </c>
      <c r="P18" s="23">
        <f t="shared" si="47"/>
        <v>1272.2400000000002</v>
      </c>
      <c r="Q18" s="23">
        <f t="shared" si="47"/>
        <v>2557.2000000000003</v>
      </c>
      <c r="R18" s="23">
        <f t="shared" si="47"/>
        <v>1412.8800000000003</v>
      </c>
      <c r="S18" s="23">
        <f t="shared" si="47"/>
        <v>1186.0800000000002</v>
      </c>
      <c r="T18" s="23">
        <f t="shared" si="47"/>
        <v>1778.1600000000003</v>
      </c>
      <c r="U18" s="23">
        <f t="shared" si="47"/>
        <v>1411.4400000000003</v>
      </c>
      <c r="V18" s="23">
        <f t="shared" si="47"/>
        <v>1320.72</v>
      </c>
      <c r="W18" s="23">
        <f t="shared" si="47"/>
        <v>936.48000000000013</v>
      </c>
      <c r="X18" s="23">
        <f t="shared" si="47"/>
        <v>851.52000000000021</v>
      </c>
      <c r="Y18" s="23">
        <f t="shared" si="47"/>
        <v>1317.3600000000001</v>
      </c>
      <c r="Z18" s="23">
        <f t="shared" si="47"/>
        <v>2350.5600000000004</v>
      </c>
      <c r="AA18" s="23">
        <f t="shared" si="47"/>
        <v>1749.8400000000004</v>
      </c>
      <c r="AB18" s="23">
        <f t="shared" si="47"/>
        <v>1135.68</v>
      </c>
      <c r="AC18" s="23">
        <f t="shared" si="47"/>
        <v>1432.0800000000004</v>
      </c>
      <c r="AD18" s="23">
        <f t="shared" si="47"/>
        <v>1385.0400000000002</v>
      </c>
      <c r="AE18" s="23">
        <f t="shared" si="47"/>
        <v>1374.96</v>
      </c>
      <c r="AF18" s="23">
        <f t="shared" si="47"/>
        <v>1022.1600000000001</v>
      </c>
      <c r="AG18" s="23">
        <f t="shared" si="47"/>
        <v>1014.9600000000002</v>
      </c>
      <c r="AH18" s="23">
        <f t="shared" si="47"/>
        <v>1011.6000000000001</v>
      </c>
      <c r="AI18" s="23">
        <f t="shared" si="47"/>
        <v>1009.2000000000002</v>
      </c>
      <c r="AJ18" s="23">
        <f t="shared" si="47"/>
        <v>990.72000000000014</v>
      </c>
      <c r="AK18" s="25" t="s">
        <v>12</v>
      </c>
      <c r="AL18" s="22">
        <v>0.22</v>
      </c>
      <c r="AM18" s="23">
        <f>0.22*12*AM35</f>
        <v>688.77599999999995</v>
      </c>
      <c r="AN18" s="23">
        <f t="shared" ref="AN18:AZ18" si="48">0.22*12*AN35</f>
        <v>1309.44</v>
      </c>
      <c r="AO18" s="23">
        <f t="shared" si="48"/>
        <v>1380.72</v>
      </c>
      <c r="AP18" s="23">
        <f t="shared" si="48"/>
        <v>1369.6319999999998</v>
      </c>
      <c r="AQ18" s="23">
        <f t="shared" si="48"/>
        <v>1544.136</v>
      </c>
      <c r="AR18" s="23">
        <f t="shared" si="48"/>
        <v>1537.5360000000001</v>
      </c>
      <c r="AS18" s="23">
        <f t="shared" si="48"/>
        <v>866.7120000000001</v>
      </c>
      <c r="AT18" s="23">
        <f t="shared" si="48"/>
        <v>1584.7919999999999</v>
      </c>
      <c r="AU18" s="23">
        <f t="shared" si="48"/>
        <v>1561.0319999999999</v>
      </c>
      <c r="AV18" s="23">
        <f t="shared" si="48"/>
        <v>812.06400000000008</v>
      </c>
      <c r="AW18" s="23">
        <f t="shared" si="48"/>
        <v>1750.5840000000001</v>
      </c>
      <c r="AX18" s="23">
        <f t="shared" si="48"/>
        <v>1442.232</v>
      </c>
      <c r="AY18" s="23">
        <f t="shared" si="48"/>
        <v>1088.472</v>
      </c>
      <c r="AZ18" s="23">
        <f t="shared" si="48"/>
        <v>907.63200000000006</v>
      </c>
      <c r="BA18" s="25" t="s">
        <v>12</v>
      </c>
      <c r="BB18" s="22">
        <v>0.2</v>
      </c>
      <c r="BC18" s="23">
        <f>0.2*12*BC35</f>
        <v>1589.2800000000004</v>
      </c>
      <c r="BD18" s="23">
        <f t="shared" ref="BD18:BL18" si="49">0.2*12*BD35</f>
        <v>2370.0000000000005</v>
      </c>
      <c r="BE18" s="23">
        <f t="shared" si="49"/>
        <v>1402.0800000000004</v>
      </c>
      <c r="BF18" s="23">
        <f t="shared" si="49"/>
        <v>959.28000000000009</v>
      </c>
      <c r="BG18" s="23">
        <f t="shared" si="49"/>
        <v>2050.0800000000004</v>
      </c>
      <c r="BH18" s="23">
        <f t="shared" si="49"/>
        <v>2080.0800000000004</v>
      </c>
      <c r="BI18" s="23">
        <f t="shared" si="49"/>
        <v>1382.4</v>
      </c>
      <c r="BJ18" s="23">
        <f t="shared" si="49"/>
        <v>1434.2400000000002</v>
      </c>
      <c r="BK18" s="23">
        <f t="shared" si="49"/>
        <v>1425.8400000000004</v>
      </c>
      <c r="BL18" s="23">
        <f t="shared" si="49"/>
        <v>1431.6000000000001</v>
      </c>
      <c r="BM18" s="25" t="s">
        <v>12</v>
      </c>
      <c r="BN18" s="22">
        <v>0.25</v>
      </c>
      <c r="BO18" s="23">
        <f>0.25*12*BO35</f>
        <v>782.69999999999993</v>
      </c>
      <c r="BP18" s="23">
        <f t="shared" ref="BP18:CC18" si="50">0.25*12*BP35</f>
        <v>1488</v>
      </c>
      <c r="BQ18" s="23">
        <f t="shared" si="50"/>
        <v>1569</v>
      </c>
      <c r="BR18" s="23">
        <f t="shared" si="50"/>
        <v>1556.3999999999999</v>
      </c>
      <c r="BS18" s="23">
        <f t="shared" si="50"/>
        <v>1754.6999999999998</v>
      </c>
      <c r="BT18" s="23">
        <f t="shared" si="50"/>
        <v>1747.1999999999998</v>
      </c>
      <c r="BU18" s="23">
        <f t="shared" si="50"/>
        <v>984.90000000000009</v>
      </c>
      <c r="BV18" s="23">
        <f t="shared" si="50"/>
        <v>1800.8999999999999</v>
      </c>
      <c r="BW18" s="23">
        <f t="shared" si="50"/>
        <v>1773.8999999999999</v>
      </c>
      <c r="BX18" s="23">
        <f t="shared" si="50"/>
        <v>1549.5</v>
      </c>
      <c r="BY18" s="23">
        <f t="shared" si="50"/>
        <v>922.80000000000007</v>
      </c>
      <c r="BZ18" s="23">
        <f t="shared" si="50"/>
        <v>1989.3000000000002</v>
      </c>
      <c r="CA18" s="23">
        <f t="shared" si="50"/>
        <v>1638.8999999999999</v>
      </c>
      <c r="CB18" s="23">
        <f t="shared" si="50"/>
        <v>1236.9000000000001</v>
      </c>
      <c r="CC18" s="23">
        <f t="shared" si="50"/>
        <v>1031.4000000000001</v>
      </c>
    </row>
    <row r="19" spans="1:81" s="5" customFormat="1" ht="12.75" customHeight="1">
      <c r="A19" s="47" t="s">
        <v>34</v>
      </c>
      <c r="B19" s="44"/>
      <c r="C19" s="44"/>
      <c r="D19" s="44"/>
      <c r="E19" s="44"/>
      <c r="F19" s="44"/>
      <c r="G19" s="22" t="s">
        <v>43</v>
      </c>
      <c r="H19" s="23">
        <v>0.05</v>
      </c>
      <c r="I19" s="23">
        <f>0.05*12*I35</f>
        <v>407.88000000000005</v>
      </c>
      <c r="J19" s="23">
        <f t="shared" ref="J19:AJ19" si="51">0.05*12*J35</f>
        <v>272.88000000000005</v>
      </c>
      <c r="K19" s="23">
        <f t="shared" si="51"/>
        <v>320.34000000000003</v>
      </c>
      <c r="L19" s="23">
        <f t="shared" si="51"/>
        <v>313.44000000000005</v>
      </c>
      <c r="M19" s="23">
        <f t="shared" si="51"/>
        <v>197.76000000000005</v>
      </c>
      <c r="N19" s="23">
        <f t="shared" si="51"/>
        <v>448.08000000000004</v>
      </c>
      <c r="O19" s="23">
        <f t="shared" si="51"/>
        <v>199.68000000000004</v>
      </c>
      <c r="P19" s="23">
        <f t="shared" si="51"/>
        <v>318.06000000000006</v>
      </c>
      <c r="Q19" s="23">
        <f t="shared" si="51"/>
        <v>639.30000000000007</v>
      </c>
      <c r="R19" s="23">
        <f t="shared" si="51"/>
        <v>353.22000000000008</v>
      </c>
      <c r="S19" s="23">
        <f t="shared" si="51"/>
        <v>296.52000000000004</v>
      </c>
      <c r="T19" s="23">
        <f t="shared" si="51"/>
        <v>444.54000000000008</v>
      </c>
      <c r="U19" s="23">
        <f t="shared" si="51"/>
        <v>352.86000000000007</v>
      </c>
      <c r="V19" s="23">
        <f t="shared" si="51"/>
        <v>330.18</v>
      </c>
      <c r="W19" s="23">
        <f t="shared" si="51"/>
        <v>234.12000000000003</v>
      </c>
      <c r="X19" s="23">
        <f t="shared" si="51"/>
        <v>212.88000000000005</v>
      </c>
      <c r="Y19" s="23">
        <f t="shared" si="51"/>
        <v>329.34000000000003</v>
      </c>
      <c r="Z19" s="23">
        <f t="shared" si="51"/>
        <v>587.6400000000001</v>
      </c>
      <c r="AA19" s="23">
        <f t="shared" si="51"/>
        <v>437.46000000000009</v>
      </c>
      <c r="AB19" s="23">
        <f t="shared" si="51"/>
        <v>283.92</v>
      </c>
      <c r="AC19" s="23">
        <f t="shared" si="51"/>
        <v>358.0200000000001</v>
      </c>
      <c r="AD19" s="23">
        <f t="shared" si="51"/>
        <v>346.26000000000005</v>
      </c>
      <c r="AE19" s="23">
        <f t="shared" si="51"/>
        <v>343.74</v>
      </c>
      <c r="AF19" s="23">
        <f t="shared" si="51"/>
        <v>255.54000000000002</v>
      </c>
      <c r="AG19" s="23">
        <f t="shared" si="51"/>
        <v>253.74000000000004</v>
      </c>
      <c r="AH19" s="23">
        <f t="shared" si="51"/>
        <v>252.90000000000003</v>
      </c>
      <c r="AI19" s="23">
        <f t="shared" si="51"/>
        <v>252.30000000000004</v>
      </c>
      <c r="AJ19" s="23">
        <f t="shared" si="51"/>
        <v>247.68000000000004</v>
      </c>
      <c r="AK19" s="23" t="s">
        <v>43</v>
      </c>
      <c r="AL19" s="22">
        <v>0.05</v>
      </c>
      <c r="AM19" s="23">
        <f t="shared" ref="AM19:AZ19" si="52">0.05*12*AM35</f>
        <v>156.54000000000002</v>
      </c>
      <c r="AN19" s="23">
        <f t="shared" si="52"/>
        <v>297.60000000000002</v>
      </c>
      <c r="AO19" s="23">
        <f t="shared" si="52"/>
        <v>313.80000000000007</v>
      </c>
      <c r="AP19" s="23">
        <f t="shared" si="52"/>
        <v>311.28000000000003</v>
      </c>
      <c r="AQ19" s="23">
        <f t="shared" si="52"/>
        <v>350.94000000000005</v>
      </c>
      <c r="AR19" s="23">
        <f t="shared" si="52"/>
        <v>349.44000000000005</v>
      </c>
      <c r="AS19" s="23">
        <f t="shared" si="52"/>
        <v>196.98000000000005</v>
      </c>
      <c r="AT19" s="23">
        <f t="shared" si="52"/>
        <v>360.18</v>
      </c>
      <c r="AU19" s="23">
        <f t="shared" si="52"/>
        <v>354.78000000000003</v>
      </c>
      <c r="AV19" s="23">
        <f t="shared" si="52"/>
        <v>184.56000000000003</v>
      </c>
      <c r="AW19" s="23">
        <f t="shared" si="52"/>
        <v>397.86000000000007</v>
      </c>
      <c r="AX19" s="23">
        <f t="shared" si="52"/>
        <v>327.78000000000003</v>
      </c>
      <c r="AY19" s="23">
        <f t="shared" si="52"/>
        <v>247.38000000000005</v>
      </c>
      <c r="AZ19" s="23">
        <f t="shared" si="52"/>
        <v>206.28000000000003</v>
      </c>
      <c r="BA19" s="23" t="s">
        <v>43</v>
      </c>
      <c r="BB19" s="22">
        <v>0.05</v>
      </c>
      <c r="BC19" s="23">
        <f t="shared" ref="BC19:BL19" si="53">0.05*12*BC35</f>
        <v>397.32000000000011</v>
      </c>
      <c r="BD19" s="23">
        <f t="shared" si="53"/>
        <v>592.50000000000011</v>
      </c>
      <c r="BE19" s="23">
        <f t="shared" si="53"/>
        <v>350.5200000000001</v>
      </c>
      <c r="BF19" s="23">
        <f t="shared" si="53"/>
        <v>239.82000000000002</v>
      </c>
      <c r="BG19" s="23">
        <f t="shared" si="53"/>
        <v>512.5200000000001</v>
      </c>
      <c r="BH19" s="23">
        <f t="shared" si="53"/>
        <v>520.0200000000001</v>
      </c>
      <c r="BI19" s="23">
        <f t="shared" si="53"/>
        <v>345.6</v>
      </c>
      <c r="BJ19" s="23">
        <f t="shared" si="53"/>
        <v>358.56000000000006</v>
      </c>
      <c r="BK19" s="23">
        <f t="shared" si="53"/>
        <v>356.46000000000009</v>
      </c>
      <c r="BL19" s="23">
        <f t="shared" si="53"/>
        <v>357.90000000000003</v>
      </c>
      <c r="BM19" s="23" t="s">
        <v>43</v>
      </c>
      <c r="BN19" s="22">
        <v>0.05</v>
      </c>
      <c r="BO19" s="23">
        <f>0.05*12*BO35</f>
        <v>156.54000000000002</v>
      </c>
      <c r="BP19" s="23">
        <f t="shared" ref="BP19:CC19" si="54">0.05*12*BP35</f>
        <v>297.60000000000002</v>
      </c>
      <c r="BQ19" s="23">
        <f t="shared" si="54"/>
        <v>313.80000000000007</v>
      </c>
      <c r="BR19" s="23">
        <f t="shared" si="54"/>
        <v>311.28000000000003</v>
      </c>
      <c r="BS19" s="23">
        <f t="shared" si="54"/>
        <v>350.94000000000005</v>
      </c>
      <c r="BT19" s="23">
        <f t="shared" si="54"/>
        <v>349.44000000000005</v>
      </c>
      <c r="BU19" s="23">
        <f t="shared" si="54"/>
        <v>196.98000000000005</v>
      </c>
      <c r="BV19" s="23">
        <f t="shared" si="54"/>
        <v>360.18</v>
      </c>
      <c r="BW19" s="23">
        <f t="shared" si="54"/>
        <v>354.78000000000003</v>
      </c>
      <c r="BX19" s="23">
        <f t="shared" si="54"/>
        <v>309.90000000000003</v>
      </c>
      <c r="BY19" s="23">
        <f t="shared" si="54"/>
        <v>184.56000000000003</v>
      </c>
      <c r="BZ19" s="23">
        <f t="shared" si="54"/>
        <v>397.86000000000007</v>
      </c>
      <c r="CA19" s="23">
        <f t="shared" si="54"/>
        <v>327.78000000000003</v>
      </c>
      <c r="CB19" s="23">
        <f t="shared" si="54"/>
        <v>247.38000000000005</v>
      </c>
      <c r="CC19" s="23">
        <f t="shared" si="54"/>
        <v>206.28000000000003</v>
      </c>
    </row>
    <row r="20" spans="1:81" s="5" customFormat="1" ht="48" customHeight="1">
      <c r="A20" s="44" t="s">
        <v>35</v>
      </c>
      <c r="B20" s="44"/>
      <c r="C20" s="44"/>
      <c r="D20" s="44"/>
      <c r="E20" s="44"/>
      <c r="F20" s="44"/>
      <c r="G20" s="26" t="s">
        <v>48</v>
      </c>
      <c r="H20" s="23">
        <v>2.9</v>
      </c>
      <c r="I20" s="23">
        <f>2.9*12*I35</f>
        <v>23657.039999999997</v>
      </c>
      <c r="J20" s="23">
        <f t="shared" ref="J20:AJ20" si="55">2.9*12*J35</f>
        <v>15827.039999999999</v>
      </c>
      <c r="K20" s="23">
        <f t="shared" si="55"/>
        <v>18579.719999999998</v>
      </c>
      <c r="L20" s="23">
        <f t="shared" si="55"/>
        <v>18179.519999999997</v>
      </c>
      <c r="M20" s="23">
        <f t="shared" si="55"/>
        <v>11470.08</v>
      </c>
      <c r="N20" s="23">
        <f t="shared" si="55"/>
        <v>25988.639999999996</v>
      </c>
      <c r="O20" s="23">
        <f t="shared" si="55"/>
        <v>11581.439999999999</v>
      </c>
      <c r="P20" s="23">
        <f t="shared" si="55"/>
        <v>18447.48</v>
      </c>
      <c r="Q20" s="23">
        <f t="shared" si="55"/>
        <v>37079.399999999994</v>
      </c>
      <c r="R20" s="23">
        <f t="shared" si="55"/>
        <v>20486.759999999998</v>
      </c>
      <c r="S20" s="23">
        <f t="shared" si="55"/>
        <v>17198.16</v>
      </c>
      <c r="T20" s="23">
        <f t="shared" si="55"/>
        <v>25783.319999999996</v>
      </c>
      <c r="U20" s="23">
        <f t="shared" si="55"/>
        <v>20465.879999999997</v>
      </c>
      <c r="V20" s="23">
        <f t="shared" si="55"/>
        <v>19150.439999999995</v>
      </c>
      <c r="W20" s="23">
        <f t="shared" si="55"/>
        <v>13578.96</v>
      </c>
      <c r="X20" s="23">
        <f t="shared" si="55"/>
        <v>12347.039999999999</v>
      </c>
      <c r="Y20" s="23">
        <f t="shared" si="55"/>
        <v>19101.719999999998</v>
      </c>
      <c r="Z20" s="23">
        <f t="shared" si="55"/>
        <v>34083.119999999995</v>
      </c>
      <c r="AA20" s="23">
        <f t="shared" si="55"/>
        <v>25372.68</v>
      </c>
      <c r="AB20" s="23">
        <f t="shared" si="55"/>
        <v>16467.359999999997</v>
      </c>
      <c r="AC20" s="23">
        <f t="shared" si="55"/>
        <v>20765.16</v>
      </c>
      <c r="AD20" s="23">
        <f t="shared" si="55"/>
        <v>20083.079999999998</v>
      </c>
      <c r="AE20" s="23">
        <f t="shared" si="55"/>
        <v>19936.919999999998</v>
      </c>
      <c r="AF20" s="23">
        <f t="shared" si="55"/>
        <v>14821.319999999998</v>
      </c>
      <c r="AG20" s="23">
        <f t="shared" si="55"/>
        <v>14716.919999999998</v>
      </c>
      <c r="AH20" s="23">
        <f t="shared" si="55"/>
        <v>14668.199999999999</v>
      </c>
      <c r="AI20" s="23">
        <f t="shared" si="55"/>
        <v>14633.4</v>
      </c>
      <c r="AJ20" s="23">
        <f t="shared" si="55"/>
        <v>14365.439999999999</v>
      </c>
      <c r="AK20" s="27" t="s">
        <v>48</v>
      </c>
      <c r="AL20" s="22">
        <v>2.9</v>
      </c>
      <c r="AM20" s="23">
        <f>2.9*12*AM35</f>
        <v>9079.3199999999979</v>
      </c>
      <c r="AN20" s="23">
        <f t="shared" ref="AN20:AZ20" si="56">2.9*12*AN35</f>
        <v>17260.8</v>
      </c>
      <c r="AO20" s="23">
        <f t="shared" si="56"/>
        <v>18200.399999999998</v>
      </c>
      <c r="AP20" s="23">
        <f t="shared" si="56"/>
        <v>18054.239999999998</v>
      </c>
      <c r="AQ20" s="23">
        <f t="shared" si="56"/>
        <v>20354.519999999997</v>
      </c>
      <c r="AR20" s="23">
        <f t="shared" si="56"/>
        <v>20267.519999999997</v>
      </c>
      <c r="AS20" s="23">
        <f t="shared" si="56"/>
        <v>11424.84</v>
      </c>
      <c r="AT20" s="23">
        <f t="shared" si="56"/>
        <v>20890.439999999995</v>
      </c>
      <c r="AU20" s="23">
        <f t="shared" si="56"/>
        <v>20577.239999999998</v>
      </c>
      <c r="AV20" s="23">
        <f t="shared" si="56"/>
        <v>10704.48</v>
      </c>
      <c r="AW20" s="23">
        <f t="shared" si="56"/>
        <v>23075.879999999997</v>
      </c>
      <c r="AX20" s="23">
        <f t="shared" si="56"/>
        <v>19011.239999999998</v>
      </c>
      <c r="AY20" s="23">
        <f t="shared" si="56"/>
        <v>14348.039999999999</v>
      </c>
      <c r="AZ20" s="23">
        <f t="shared" si="56"/>
        <v>11964.24</v>
      </c>
      <c r="BA20" s="27" t="s">
        <v>48</v>
      </c>
      <c r="BB20" s="22">
        <v>2.8</v>
      </c>
      <c r="BC20" s="23">
        <f>2.8*12*BC35</f>
        <v>22249.919999999998</v>
      </c>
      <c r="BD20" s="23">
        <f t="shared" ref="BD20:BL20" si="57">2.8*12*BD35</f>
        <v>33179.999999999993</v>
      </c>
      <c r="BE20" s="23">
        <f t="shared" si="57"/>
        <v>19629.12</v>
      </c>
      <c r="BF20" s="23">
        <f t="shared" si="57"/>
        <v>13429.919999999998</v>
      </c>
      <c r="BG20" s="23">
        <f t="shared" si="57"/>
        <v>28701.119999999995</v>
      </c>
      <c r="BH20" s="23">
        <f t="shared" si="57"/>
        <v>29121.119999999995</v>
      </c>
      <c r="BI20" s="23">
        <f t="shared" si="57"/>
        <v>19353.599999999999</v>
      </c>
      <c r="BJ20" s="23">
        <f t="shared" si="57"/>
        <v>20079.359999999997</v>
      </c>
      <c r="BK20" s="23">
        <f t="shared" si="57"/>
        <v>19961.759999999998</v>
      </c>
      <c r="BL20" s="23">
        <f t="shared" si="57"/>
        <v>20042.399999999998</v>
      </c>
      <c r="BM20" s="27" t="s">
        <v>48</v>
      </c>
      <c r="BN20" s="22">
        <v>2.9</v>
      </c>
      <c r="BO20" s="23">
        <f>2.9*12*BO35</f>
        <v>9079.3199999999979</v>
      </c>
      <c r="BP20" s="23">
        <f t="shared" ref="BP20:CC20" si="58">2.9*12*BP35</f>
        <v>17260.8</v>
      </c>
      <c r="BQ20" s="23">
        <f t="shared" si="58"/>
        <v>18200.399999999998</v>
      </c>
      <c r="BR20" s="23">
        <f t="shared" si="58"/>
        <v>18054.239999999998</v>
      </c>
      <c r="BS20" s="23">
        <f t="shared" si="58"/>
        <v>20354.519999999997</v>
      </c>
      <c r="BT20" s="23">
        <f t="shared" si="58"/>
        <v>20267.519999999997</v>
      </c>
      <c r="BU20" s="23">
        <f t="shared" si="58"/>
        <v>11424.84</v>
      </c>
      <c r="BV20" s="23">
        <f t="shared" si="58"/>
        <v>20890.439999999995</v>
      </c>
      <c r="BW20" s="23">
        <f t="shared" si="58"/>
        <v>20577.239999999998</v>
      </c>
      <c r="BX20" s="23">
        <f t="shared" si="58"/>
        <v>17974.199999999997</v>
      </c>
      <c r="BY20" s="23">
        <f t="shared" si="58"/>
        <v>10704.48</v>
      </c>
      <c r="BZ20" s="23">
        <f t="shared" si="58"/>
        <v>23075.879999999997</v>
      </c>
      <c r="CA20" s="23">
        <f t="shared" si="58"/>
        <v>19011.239999999998</v>
      </c>
      <c r="CB20" s="23">
        <f t="shared" si="58"/>
        <v>14348.039999999999</v>
      </c>
      <c r="CC20" s="23">
        <f t="shared" si="58"/>
        <v>11964.24</v>
      </c>
    </row>
    <row r="21" spans="1:81" s="5" customFormat="1">
      <c r="A21" s="44" t="s">
        <v>36</v>
      </c>
      <c r="B21" s="44"/>
      <c r="C21" s="44"/>
      <c r="D21" s="44"/>
      <c r="E21" s="44"/>
      <c r="F21" s="44"/>
      <c r="G21" s="22" t="s">
        <v>4</v>
      </c>
      <c r="H21" s="23">
        <v>0</v>
      </c>
      <c r="I21" s="23">
        <f>0*12*I35</f>
        <v>0</v>
      </c>
      <c r="J21" s="23">
        <f t="shared" ref="J21:AJ21" si="59">0*12*J35</f>
        <v>0</v>
      </c>
      <c r="K21" s="23">
        <f t="shared" si="59"/>
        <v>0</v>
      </c>
      <c r="L21" s="23">
        <f t="shared" si="59"/>
        <v>0</v>
      </c>
      <c r="M21" s="23">
        <f t="shared" si="59"/>
        <v>0</v>
      </c>
      <c r="N21" s="23">
        <f t="shared" si="59"/>
        <v>0</v>
      </c>
      <c r="O21" s="23">
        <f t="shared" si="59"/>
        <v>0</v>
      </c>
      <c r="P21" s="23">
        <f t="shared" si="59"/>
        <v>0</v>
      </c>
      <c r="Q21" s="23">
        <f t="shared" si="59"/>
        <v>0</v>
      </c>
      <c r="R21" s="23">
        <f t="shared" si="59"/>
        <v>0</v>
      </c>
      <c r="S21" s="23">
        <f t="shared" si="59"/>
        <v>0</v>
      </c>
      <c r="T21" s="23">
        <f t="shared" si="59"/>
        <v>0</v>
      </c>
      <c r="U21" s="23">
        <f t="shared" si="59"/>
        <v>0</v>
      </c>
      <c r="V21" s="23">
        <f t="shared" si="59"/>
        <v>0</v>
      </c>
      <c r="W21" s="23">
        <f t="shared" si="59"/>
        <v>0</v>
      </c>
      <c r="X21" s="23">
        <f t="shared" si="59"/>
        <v>0</v>
      </c>
      <c r="Y21" s="23">
        <f t="shared" si="59"/>
        <v>0</v>
      </c>
      <c r="Z21" s="23">
        <f t="shared" si="59"/>
        <v>0</v>
      </c>
      <c r="AA21" s="23">
        <f t="shared" si="59"/>
        <v>0</v>
      </c>
      <c r="AB21" s="23">
        <f t="shared" si="59"/>
        <v>0</v>
      </c>
      <c r="AC21" s="23">
        <f t="shared" si="59"/>
        <v>0</v>
      </c>
      <c r="AD21" s="23">
        <f t="shared" si="59"/>
        <v>0</v>
      </c>
      <c r="AE21" s="23">
        <f t="shared" si="59"/>
        <v>0</v>
      </c>
      <c r="AF21" s="23">
        <f t="shared" si="59"/>
        <v>0</v>
      </c>
      <c r="AG21" s="23">
        <f t="shared" si="59"/>
        <v>0</v>
      </c>
      <c r="AH21" s="23">
        <f t="shared" si="59"/>
        <v>0</v>
      </c>
      <c r="AI21" s="23">
        <f t="shared" si="59"/>
        <v>0</v>
      </c>
      <c r="AJ21" s="23">
        <f t="shared" si="59"/>
        <v>0</v>
      </c>
      <c r="AK21" s="23" t="s">
        <v>4</v>
      </c>
      <c r="AL21" s="22">
        <v>0</v>
      </c>
      <c r="AM21" s="23">
        <f>0*12*AM35</f>
        <v>0</v>
      </c>
      <c r="AN21" s="23">
        <f t="shared" ref="AN21:AZ21" si="60">0*12*AN35</f>
        <v>0</v>
      </c>
      <c r="AO21" s="23">
        <f t="shared" si="60"/>
        <v>0</v>
      </c>
      <c r="AP21" s="23">
        <f t="shared" si="60"/>
        <v>0</v>
      </c>
      <c r="AQ21" s="23">
        <f t="shared" si="60"/>
        <v>0</v>
      </c>
      <c r="AR21" s="23">
        <f t="shared" si="60"/>
        <v>0</v>
      </c>
      <c r="AS21" s="23">
        <f t="shared" si="60"/>
        <v>0</v>
      </c>
      <c r="AT21" s="23">
        <f t="shared" si="60"/>
        <v>0</v>
      </c>
      <c r="AU21" s="23">
        <f t="shared" si="60"/>
        <v>0</v>
      </c>
      <c r="AV21" s="23">
        <f t="shared" si="60"/>
        <v>0</v>
      </c>
      <c r="AW21" s="23">
        <f t="shared" si="60"/>
        <v>0</v>
      </c>
      <c r="AX21" s="23">
        <f t="shared" si="60"/>
        <v>0</v>
      </c>
      <c r="AY21" s="23">
        <f t="shared" si="60"/>
        <v>0</v>
      </c>
      <c r="AZ21" s="23">
        <f t="shared" si="60"/>
        <v>0</v>
      </c>
      <c r="BA21" s="23" t="s">
        <v>4</v>
      </c>
      <c r="BB21" s="22">
        <v>0</v>
      </c>
      <c r="BC21" s="23">
        <f>0*12*BC35</f>
        <v>0</v>
      </c>
      <c r="BD21" s="23">
        <f t="shared" ref="BD21:BL21" si="61">0*12*BD35</f>
        <v>0</v>
      </c>
      <c r="BE21" s="23">
        <f t="shared" si="61"/>
        <v>0</v>
      </c>
      <c r="BF21" s="23">
        <f t="shared" si="61"/>
        <v>0</v>
      </c>
      <c r="BG21" s="23">
        <f t="shared" si="61"/>
        <v>0</v>
      </c>
      <c r="BH21" s="23">
        <f t="shared" si="61"/>
        <v>0</v>
      </c>
      <c r="BI21" s="23">
        <f t="shared" si="61"/>
        <v>0</v>
      </c>
      <c r="BJ21" s="23">
        <f t="shared" si="61"/>
        <v>0</v>
      </c>
      <c r="BK21" s="23">
        <f t="shared" si="61"/>
        <v>0</v>
      </c>
      <c r="BL21" s="23">
        <f t="shared" si="61"/>
        <v>0</v>
      </c>
      <c r="BM21" s="23" t="s">
        <v>4</v>
      </c>
      <c r="BN21" s="22">
        <v>0</v>
      </c>
      <c r="BO21" s="23">
        <f>0*12*BO35</f>
        <v>0</v>
      </c>
      <c r="BP21" s="23">
        <f t="shared" ref="BP21:CC21" si="62">0*12*BP35</f>
        <v>0</v>
      </c>
      <c r="BQ21" s="23">
        <f t="shared" si="62"/>
        <v>0</v>
      </c>
      <c r="BR21" s="23">
        <f t="shared" si="62"/>
        <v>0</v>
      </c>
      <c r="BS21" s="23">
        <f t="shared" si="62"/>
        <v>0</v>
      </c>
      <c r="BT21" s="23">
        <f t="shared" si="62"/>
        <v>0</v>
      </c>
      <c r="BU21" s="23">
        <f t="shared" si="62"/>
        <v>0</v>
      </c>
      <c r="BV21" s="23">
        <f t="shared" si="62"/>
        <v>0</v>
      </c>
      <c r="BW21" s="23">
        <f t="shared" si="62"/>
        <v>0</v>
      </c>
      <c r="BX21" s="23">
        <f t="shared" si="62"/>
        <v>0</v>
      </c>
      <c r="BY21" s="23">
        <f t="shared" si="62"/>
        <v>0</v>
      </c>
      <c r="BZ21" s="23">
        <f t="shared" si="62"/>
        <v>0</v>
      </c>
      <c r="CA21" s="23">
        <f t="shared" si="62"/>
        <v>0</v>
      </c>
      <c r="CB21" s="23">
        <f t="shared" si="62"/>
        <v>0</v>
      </c>
      <c r="CC21" s="23">
        <f t="shared" si="62"/>
        <v>0</v>
      </c>
    </row>
    <row r="22" spans="1:81" s="5" customFormat="1" ht="13.5" customHeight="1">
      <c r="A22" s="45" t="s">
        <v>10</v>
      </c>
      <c r="B22" s="45"/>
      <c r="C22" s="45"/>
      <c r="D22" s="45"/>
      <c r="E22" s="45"/>
      <c r="F22" s="45"/>
      <c r="G22" s="18"/>
      <c r="H22" s="28">
        <f t="shared" ref="H22" si="63">SUM(H23:H27)</f>
        <v>2.1100000000000003</v>
      </c>
      <c r="I22" s="28">
        <f t="shared" ref="I22:M22" si="64">SUM(I23:I27)</f>
        <v>17212.536</v>
      </c>
      <c r="J22" s="28">
        <f t="shared" si="64"/>
        <v>11515.536</v>
      </c>
      <c r="K22" s="28">
        <f t="shared" si="64"/>
        <v>13518.347999999998</v>
      </c>
      <c r="L22" s="28">
        <f t="shared" ref="L22:O22" si="65">SUM(L23:L27)</f>
        <v>13227.168</v>
      </c>
      <c r="M22" s="28">
        <f t="shared" si="64"/>
        <v>8345.4719999999998</v>
      </c>
      <c r="N22" s="28">
        <f t="shared" si="65"/>
        <v>18908.975999999999</v>
      </c>
      <c r="O22" s="28">
        <f t="shared" si="65"/>
        <v>8426.4959999999992</v>
      </c>
      <c r="P22" s="28">
        <f t="shared" ref="P22:U22" si="66">SUM(P23:P27)</f>
        <v>13422.132000000001</v>
      </c>
      <c r="Q22" s="28">
        <f t="shared" si="66"/>
        <v>26978.46</v>
      </c>
      <c r="R22" s="28">
        <f t="shared" si="66"/>
        <v>14905.884000000002</v>
      </c>
      <c r="S22" s="28">
        <f t="shared" si="66"/>
        <v>12513.144</v>
      </c>
      <c r="T22" s="28">
        <f t="shared" si="66"/>
        <v>18759.587999999996</v>
      </c>
      <c r="U22" s="28">
        <f t="shared" si="66"/>
        <v>14890.691999999999</v>
      </c>
      <c r="V22" s="28">
        <f t="shared" ref="V22:AA22" si="67">SUM(V23:V27)</f>
        <v>13933.595999999998</v>
      </c>
      <c r="W22" s="28">
        <f t="shared" si="67"/>
        <v>9879.8640000000014</v>
      </c>
      <c r="X22" s="28">
        <f t="shared" si="67"/>
        <v>8983.5360000000001</v>
      </c>
      <c r="Y22" s="28">
        <f t="shared" si="67"/>
        <v>13898.147999999999</v>
      </c>
      <c r="Z22" s="28">
        <f t="shared" si="67"/>
        <v>24798.407999999996</v>
      </c>
      <c r="AA22" s="28">
        <f t="shared" si="67"/>
        <v>18460.812000000002</v>
      </c>
      <c r="AB22" s="28">
        <f t="shared" ref="AB22:AC22" si="68">SUM(AB23:AB27)</f>
        <v>11981.424000000001</v>
      </c>
      <c r="AC22" s="28">
        <f t="shared" si="68"/>
        <v>15108.444</v>
      </c>
      <c r="AD22" s="28">
        <f t="shared" ref="AD22:AJ22" si="69">SUM(AD23:AD27)</f>
        <v>14612.172</v>
      </c>
      <c r="AE22" s="28">
        <f t="shared" si="69"/>
        <v>14505.828</v>
      </c>
      <c r="AF22" s="28">
        <f t="shared" si="69"/>
        <v>10783.788</v>
      </c>
      <c r="AG22" s="28">
        <f t="shared" si="69"/>
        <v>10707.828</v>
      </c>
      <c r="AH22" s="28">
        <f t="shared" si="69"/>
        <v>10672.380000000001</v>
      </c>
      <c r="AI22" s="28">
        <f t="shared" si="69"/>
        <v>10647.060000000001</v>
      </c>
      <c r="AJ22" s="28">
        <f t="shared" si="69"/>
        <v>10452.096000000001</v>
      </c>
      <c r="AK22" s="20"/>
      <c r="AL22" s="28">
        <f t="shared" ref="AL22" si="70">SUM(AL23:AL27)</f>
        <v>5.79</v>
      </c>
      <c r="AM22" s="28">
        <f t="shared" ref="AM22:AP22" si="71">SUM(AM23:AM27)</f>
        <v>18127.331999999999</v>
      </c>
      <c r="AN22" s="28">
        <f t="shared" si="71"/>
        <v>34462.080000000002</v>
      </c>
      <c r="AO22" s="28">
        <f t="shared" si="71"/>
        <v>36338.040000000008</v>
      </c>
      <c r="AP22" s="28">
        <f t="shared" si="71"/>
        <v>36046.224000000002</v>
      </c>
      <c r="AQ22" s="28">
        <f t="shared" ref="AQ22:AZ22" si="72">SUM(AQ23:AQ27)</f>
        <v>40638.852000000006</v>
      </c>
      <c r="AR22" s="28">
        <f t="shared" ref="AR22:AU22" si="73">SUM(AR23:AR27)</f>
        <v>40465.152000000002</v>
      </c>
      <c r="AS22" s="28">
        <f t="shared" si="73"/>
        <v>22810.284</v>
      </c>
      <c r="AT22" s="28">
        <f t="shared" si="73"/>
        <v>41708.843999999997</v>
      </c>
      <c r="AU22" s="28">
        <f t="shared" si="73"/>
        <v>41083.524000000005</v>
      </c>
      <c r="AV22" s="28">
        <f t="shared" si="72"/>
        <v>21372.048000000003</v>
      </c>
      <c r="AW22" s="28">
        <f t="shared" si="72"/>
        <v>46072.188000000009</v>
      </c>
      <c r="AX22" s="28">
        <f t="shared" ref="AX22" si="74">SUM(AX23:AX27)</f>
        <v>37956.923999999999</v>
      </c>
      <c r="AY22" s="28">
        <f t="shared" ref="AY22" si="75">SUM(AY23:AY27)</f>
        <v>28646.604000000007</v>
      </c>
      <c r="AZ22" s="28">
        <f t="shared" si="72"/>
        <v>23887.224000000002</v>
      </c>
      <c r="BA22" s="20"/>
      <c r="BB22" s="28">
        <f t="shared" ref="BB22" si="76">SUM(BB23:BB27)</f>
        <v>2.09</v>
      </c>
      <c r="BC22" s="28">
        <f t="shared" ref="BC22:BF22" si="77">SUM(BC23:BC27)</f>
        <v>16607.976000000002</v>
      </c>
      <c r="BD22" s="28">
        <f t="shared" si="77"/>
        <v>24766.5</v>
      </c>
      <c r="BE22" s="28">
        <f t="shared" si="77"/>
        <v>14651.736000000001</v>
      </c>
      <c r="BF22" s="28">
        <f t="shared" si="77"/>
        <v>10024.475999999999</v>
      </c>
      <c r="BG22" s="28">
        <f t="shared" ref="BG22:BL22" si="78">SUM(BG23:BG27)</f>
        <v>21423.336000000003</v>
      </c>
      <c r="BH22" s="28">
        <f t="shared" si="78"/>
        <v>21736.836000000003</v>
      </c>
      <c r="BI22" s="28">
        <f t="shared" si="78"/>
        <v>14446.08</v>
      </c>
      <c r="BJ22" s="28">
        <f t="shared" si="78"/>
        <v>14987.808000000001</v>
      </c>
      <c r="BK22" s="28">
        <f t="shared" si="78"/>
        <v>14900.028</v>
      </c>
      <c r="BL22" s="28">
        <f t="shared" si="78"/>
        <v>14960.22</v>
      </c>
      <c r="BM22" s="20"/>
      <c r="BN22" s="28">
        <f t="shared" ref="BN22" si="79">SUM(BN23:BN27)</f>
        <v>3.19</v>
      </c>
      <c r="BO22" s="28">
        <f t="shared" ref="BO22:CC22" si="80">SUM(BO23:BO27)</f>
        <v>9987.2519999999986</v>
      </c>
      <c r="BP22" s="28">
        <f t="shared" si="80"/>
        <v>18986.879999999997</v>
      </c>
      <c r="BQ22" s="28">
        <f t="shared" si="80"/>
        <v>20020.439999999999</v>
      </c>
      <c r="BR22" s="28">
        <f t="shared" si="80"/>
        <v>19859.663999999997</v>
      </c>
      <c r="BS22" s="28">
        <f t="shared" si="80"/>
        <v>22389.971999999998</v>
      </c>
      <c r="BT22" s="28">
        <f t="shared" si="80"/>
        <v>22294.271999999997</v>
      </c>
      <c r="BU22" s="28">
        <f t="shared" si="80"/>
        <v>12567.323999999999</v>
      </c>
      <c r="BV22" s="28">
        <f t="shared" si="80"/>
        <v>22979.483999999997</v>
      </c>
      <c r="BW22" s="28">
        <f t="shared" si="80"/>
        <v>22634.964</v>
      </c>
      <c r="BX22" s="28">
        <f t="shared" si="80"/>
        <v>19771.62</v>
      </c>
      <c r="BY22" s="28">
        <f t="shared" si="80"/>
        <v>11774.928</v>
      </c>
      <c r="BZ22" s="28">
        <f t="shared" si="80"/>
        <v>25383.468000000001</v>
      </c>
      <c r="CA22" s="28">
        <f t="shared" si="80"/>
        <v>20912.363999999998</v>
      </c>
      <c r="CB22" s="28">
        <f t="shared" si="80"/>
        <v>15782.843999999999</v>
      </c>
      <c r="CC22" s="28">
        <f t="shared" si="80"/>
        <v>13160.664000000001</v>
      </c>
    </row>
    <row r="23" spans="1:81" s="5" customFormat="1">
      <c r="A23" s="47" t="s">
        <v>38</v>
      </c>
      <c r="B23" s="44"/>
      <c r="C23" s="44"/>
      <c r="D23" s="44"/>
      <c r="E23" s="44"/>
      <c r="F23" s="44"/>
      <c r="G23" s="22" t="s">
        <v>4</v>
      </c>
      <c r="H23" s="23">
        <v>1.1200000000000001</v>
      </c>
      <c r="I23" s="23">
        <f>1.12*12*I35</f>
        <v>9136.5120000000006</v>
      </c>
      <c r="J23" s="23">
        <f t="shared" ref="J23:AJ23" si="81">1.12*12*J35</f>
        <v>6112.5120000000006</v>
      </c>
      <c r="K23" s="23">
        <f t="shared" si="81"/>
        <v>7175.616</v>
      </c>
      <c r="L23" s="23">
        <f t="shared" si="81"/>
        <v>7021.0560000000005</v>
      </c>
      <c r="M23" s="23">
        <f t="shared" si="81"/>
        <v>4429.8240000000005</v>
      </c>
      <c r="N23" s="23">
        <f t="shared" si="81"/>
        <v>10036.992</v>
      </c>
      <c r="O23" s="23">
        <f t="shared" si="81"/>
        <v>4472.8320000000003</v>
      </c>
      <c r="P23" s="23">
        <f t="shared" si="81"/>
        <v>7124.5440000000008</v>
      </c>
      <c r="Q23" s="23">
        <f t="shared" si="81"/>
        <v>14320.320000000002</v>
      </c>
      <c r="R23" s="23">
        <f t="shared" si="81"/>
        <v>7912.1280000000015</v>
      </c>
      <c r="S23" s="23">
        <f t="shared" si="81"/>
        <v>6642.0480000000007</v>
      </c>
      <c r="T23" s="23">
        <f t="shared" si="81"/>
        <v>9957.6959999999999</v>
      </c>
      <c r="U23" s="23">
        <f t="shared" si="81"/>
        <v>7904.0640000000012</v>
      </c>
      <c r="V23" s="23">
        <f t="shared" si="81"/>
        <v>7396.0320000000002</v>
      </c>
      <c r="W23" s="23">
        <f t="shared" si="81"/>
        <v>5244.2880000000005</v>
      </c>
      <c r="X23" s="23">
        <f t="shared" si="81"/>
        <v>4768.5120000000006</v>
      </c>
      <c r="Y23" s="23">
        <f t="shared" si="81"/>
        <v>7377.2160000000003</v>
      </c>
      <c r="Z23" s="23">
        <f t="shared" si="81"/>
        <v>13163.136</v>
      </c>
      <c r="AA23" s="23">
        <f t="shared" si="81"/>
        <v>9799.1040000000012</v>
      </c>
      <c r="AB23" s="23">
        <f t="shared" si="81"/>
        <v>6359.8080000000009</v>
      </c>
      <c r="AC23" s="23">
        <f t="shared" si="81"/>
        <v>8019.648000000001</v>
      </c>
      <c r="AD23" s="23">
        <f t="shared" si="81"/>
        <v>7756.2240000000011</v>
      </c>
      <c r="AE23" s="23">
        <f t="shared" si="81"/>
        <v>7699.7760000000007</v>
      </c>
      <c r="AF23" s="23">
        <f t="shared" si="81"/>
        <v>5724.0960000000005</v>
      </c>
      <c r="AG23" s="23">
        <f t="shared" si="81"/>
        <v>5683.7759999999998</v>
      </c>
      <c r="AH23" s="23">
        <f t="shared" si="81"/>
        <v>5664.9600000000009</v>
      </c>
      <c r="AI23" s="23">
        <f t="shared" si="81"/>
        <v>5651.52</v>
      </c>
      <c r="AJ23" s="23">
        <f t="shared" si="81"/>
        <v>5548.0320000000011</v>
      </c>
      <c r="AK23" s="23" t="s">
        <v>4</v>
      </c>
      <c r="AL23" s="22">
        <v>1.3</v>
      </c>
      <c r="AM23" s="23">
        <f>1.3*12*AM35</f>
        <v>4070.04</v>
      </c>
      <c r="AN23" s="23">
        <f t="shared" ref="AN23:AZ23" si="82">1.3*12*AN35</f>
        <v>7737.6</v>
      </c>
      <c r="AO23" s="23">
        <f t="shared" si="82"/>
        <v>8158.8000000000011</v>
      </c>
      <c r="AP23" s="23">
        <f t="shared" si="82"/>
        <v>8093.28</v>
      </c>
      <c r="AQ23" s="23">
        <f t="shared" si="82"/>
        <v>9124.44</v>
      </c>
      <c r="AR23" s="23">
        <f t="shared" si="82"/>
        <v>9085.44</v>
      </c>
      <c r="AS23" s="23">
        <f t="shared" si="82"/>
        <v>5121.4800000000005</v>
      </c>
      <c r="AT23" s="23">
        <f t="shared" si="82"/>
        <v>9364.68</v>
      </c>
      <c r="AU23" s="23">
        <f t="shared" si="82"/>
        <v>9224.2800000000007</v>
      </c>
      <c r="AV23" s="23">
        <f t="shared" si="82"/>
        <v>4798.5600000000004</v>
      </c>
      <c r="AW23" s="23">
        <f t="shared" si="82"/>
        <v>10344.36</v>
      </c>
      <c r="AX23" s="23">
        <f t="shared" si="82"/>
        <v>8522.2800000000007</v>
      </c>
      <c r="AY23" s="23">
        <f t="shared" si="82"/>
        <v>6431.880000000001</v>
      </c>
      <c r="AZ23" s="23">
        <f t="shared" si="82"/>
        <v>5363.2800000000007</v>
      </c>
      <c r="BA23" s="23" t="s">
        <v>4</v>
      </c>
      <c r="BB23" s="22">
        <v>1.1000000000000001</v>
      </c>
      <c r="BC23" s="23">
        <f>1.1*12*BC35</f>
        <v>8741.0400000000009</v>
      </c>
      <c r="BD23" s="23">
        <f t="shared" ref="BD23:BL23" si="83">1.1*12*BD35</f>
        <v>13035.000000000002</v>
      </c>
      <c r="BE23" s="23">
        <f t="shared" si="83"/>
        <v>7711.4400000000014</v>
      </c>
      <c r="BF23" s="23">
        <f t="shared" si="83"/>
        <v>5276.04</v>
      </c>
      <c r="BG23" s="23">
        <f t="shared" si="83"/>
        <v>11275.440000000002</v>
      </c>
      <c r="BH23" s="23">
        <f t="shared" si="83"/>
        <v>11440.440000000002</v>
      </c>
      <c r="BI23" s="23">
        <f t="shared" si="83"/>
        <v>7603.2000000000007</v>
      </c>
      <c r="BJ23" s="23">
        <f t="shared" si="83"/>
        <v>7888.3200000000006</v>
      </c>
      <c r="BK23" s="23">
        <f t="shared" si="83"/>
        <v>7842.1200000000008</v>
      </c>
      <c r="BL23" s="23">
        <f t="shared" si="83"/>
        <v>7873.8</v>
      </c>
      <c r="BM23" s="23" t="s">
        <v>4</v>
      </c>
      <c r="BN23" s="22">
        <v>1.25</v>
      </c>
      <c r="BO23" s="23">
        <f>1.25*12*BO35</f>
        <v>3913.4999999999995</v>
      </c>
      <c r="BP23" s="23">
        <f t="shared" ref="BP23:CC23" si="84">1.25*12*BP35</f>
        <v>7440</v>
      </c>
      <c r="BQ23" s="23">
        <f t="shared" si="84"/>
        <v>7845</v>
      </c>
      <c r="BR23" s="23">
        <f t="shared" si="84"/>
        <v>7781.9999999999991</v>
      </c>
      <c r="BS23" s="23">
        <f t="shared" si="84"/>
        <v>8773.5</v>
      </c>
      <c r="BT23" s="23">
        <f t="shared" si="84"/>
        <v>8736</v>
      </c>
      <c r="BU23" s="23">
        <f t="shared" si="84"/>
        <v>4924.5</v>
      </c>
      <c r="BV23" s="23">
        <f t="shared" si="84"/>
        <v>9004.5</v>
      </c>
      <c r="BW23" s="23">
        <f t="shared" si="84"/>
        <v>8869.5</v>
      </c>
      <c r="BX23" s="23">
        <f t="shared" si="84"/>
        <v>7747.5</v>
      </c>
      <c r="BY23" s="23">
        <f t="shared" si="84"/>
        <v>4614</v>
      </c>
      <c r="BZ23" s="23">
        <f t="shared" si="84"/>
        <v>9946.5</v>
      </c>
      <c r="CA23" s="23">
        <f t="shared" si="84"/>
        <v>8194.5</v>
      </c>
      <c r="CB23" s="23">
        <f t="shared" si="84"/>
        <v>6184.5</v>
      </c>
      <c r="CC23" s="23">
        <f t="shared" si="84"/>
        <v>5157</v>
      </c>
    </row>
    <row r="24" spans="1:81" s="5" customFormat="1" ht="24.75" customHeight="1">
      <c r="A24" s="47" t="s">
        <v>28</v>
      </c>
      <c r="B24" s="44"/>
      <c r="C24" s="44"/>
      <c r="D24" s="44"/>
      <c r="E24" s="44"/>
      <c r="F24" s="44"/>
      <c r="G24" s="22" t="s">
        <v>3</v>
      </c>
      <c r="H24" s="23">
        <v>0</v>
      </c>
      <c r="I24" s="23">
        <f>0*1242*I35</f>
        <v>0</v>
      </c>
      <c r="J24" s="23">
        <f t="shared" ref="J24:M24" si="85">0*1242*J35</f>
        <v>0</v>
      </c>
      <c r="K24" s="23">
        <f t="shared" si="85"/>
        <v>0</v>
      </c>
      <c r="L24" s="23">
        <f>0*1242*L35</f>
        <v>0</v>
      </c>
      <c r="M24" s="23">
        <f t="shared" si="85"/>
        <v>0</v>
      </c>
      <c r="N24" s="23">
        <f>0*1242*N35</f>
        <v>0</v>
      </c>
      <c r="O24" s="23">
        <f t="shared" ref="O24" si="86">0*1242*O35</f>
        <v>0</v>
      </c>
      <c r="P24" s="23">
        <f>0*1242*P35</f>
        <v>0</v>
      </c>
      <c r="Q24" s="23">
        <f t="shared" ref="Q24" si="87">0*1242*Q35</f>
        <v>0</v>
      </c>
      <c r="R24" s="23">
        <f>0*1242*R35</f>
        <v>0</v>
      </c>
      <c r="S24" s="23">
        <f t="shared" ref="S24" si="88">0*1242*S35</f>
        <v>0</v>
      </c>
      <c r="T24" s="23">
        <f>0*1242*T35</f>
        <v>0</v>
      </c>
      <c r="U24" s="23">
        <f t="shared" ref="U24" si="89">0*1242*U35</f>
        <v>0</v>
      </c>
      <c r="V24" s="23">
        <f t="shared" ref="V24:AA24" si="90">0*12*V35</f>
        <v>0</v>
      </c>
      <c r="W24" s="23">
        <f t="shared" si="90"/>
        <v>0</v>
      </c>
      <c r="X24" s="23">
        <f t="shared" si="90"/>
        <v>0</v>
      </c>
      <c r="Y24" s="23">
        <f t="shared" si="90"/>
        <v>0</v>
      </c>
      <c r="Z24" s="23">
        <f t="shared" si="90"/>
        <v>0</v>
      </c>
      <c r="AA24" s="23">
        <f t="shared" si="90"/>
        <v>0</v>
      </c>
      <c r="AB24" s="23">
        <f t="shared" ref="AB24:AC24" si="91">0*12*AB35</f>
        <v>0</v>
      </c>
      <c r="AC24" s="23">
        <f t="shared" si="91"/>
        <v>0</v>
      </c>
      <c r="AD24" s="23">
        <f t="shared" ref="AD24:AF24" si="92">0*12*AD35</f>
        <v>0</v>
      </c>
      <c r="AE24" s="23">
        <f t="shared" si="92"/>
        <v>0</v>
      </c>
      <c r="AF24" s="23">
        <f t="shared" si="92"/>
        <v>0</v>
      </c>
      <c r="AG24" s="23">
        <f t="shared" ref="AG24" si="93">0*1242*AG35</f>
        <v>0</v>
      </c>
      <c r="AH24" s="23">
        <f>0*1242*AH35</f>
        <v>0</v>
      </c>
      <c r="AI24" s="23">
        <f t="shared" ref="AI24" si="94">0*1242*AI35</f>
        <v>0</v>
      </c>
      <c r="AJ24" s="23">
        <f>0*1242*AJ35</f>
        <v>0</v>
      </c>
      <c r="AK24" s="23" t="s">
        <v>3</v>
      </c>
      <c r="AL24" s="22">
        <v>0</v>
      </c>
      <c r="AM24" s="23">
        <f t="shared" ref="AM24" si="95">0*12*AM35</f>
        <v>0</v>
      </c>
      <c r="AN24" s="23">
        <f t="shared" ref="AN24" si="96">0*1242*AN35</f>
        <v>0</v>
      </c>
      <c r="AO24" s="23">
        <f>0*1242*AO35</f>
        <v>0</v>
      </c>
      <c r="AP24" s="23">
        <f t="shared" ref="AP24" si="97">0*1242*AP35</f>
        <v>0</v>
      </c>
      <c r="AQ24" s="23">
        <f>0*1242*AQ35</f>
        <v>0</v>
      </c>
      <c r="AR24" s="23">
        <f t="shared" ref="AR24" si="98">0*12*AR35</f>
        <v>0</v>
      </c>
      <c r="AS24" s="23">
        <f t="shared" ref="AS24" si="99">0*1242*AS35</f>
        <v>0</v>
      </c>
      <c r="AT24" s="23">
        <f>0*1242*AT35</f>
        <v>0</v>
      </c>
      <c r="AU24" s="23">
        <f t="shared" ref="AU24" si="100">0*1242*AU35</f>
        <v>0</v>
      </c>
      <c r="AV24" s="23">
        <f t="shared" ref="AV24" si="101">0*12*AV35</f>
        <v>0</v>
      </c>
      <c r="AW24" s="23">
        <f t="shared" ref="AW24" si="102">0*1242*AW35</f>
        <v>0</v>
      </c>
      <c r="AX24" s="23">
        <f t="shared" ref="AX24" si="103">0*1242*AX35</f>
        <v>0</v>
      </c>
      <c r="AY24" s="23">
        <f t="shared" ref="AY24" si="104">0*12*AY35</f>
        <v>0</v>
      </c>
      <c r="AZ24" s="23">
        <f>0*1242*AZ35</f>
        <v>0</v>
      </c>
      <c r="BA24" s="23" t="s">
        <v>3</v>
      </c>
      <c r="BB24" s="22">
        <v>0</v>
      </c>
      <c r="BC24" s="23">
        <f t="shared" ref="BC24:BF24" si="105">0*12*BC35</f>
        <v>0</v>
      </c>
      <c r="BD24" s="23">
        <f t="shared" si="105"/>
        <v>0</v>
      </c>
      <c r="BE24" s="23">
        <f t="shared" si="105"/>
        <v>0</v>
      </c>
      <c r="BF24" s="23">
        <f t="shared" si="105"/>
        <v>0</v>
      </c>
      <c r="BG24" s="23">
        <f t="shared" ref="BG24:BL24" si="106">0*12*BG35</f>
        <v>0</v>
      </c>
      <c r="BH24" s="23">
        <f t="shared" si="106"/>
        <v>0</v>
      </c>
      <c r="BI24" s="23">
        <f t="shared" si="106"/>
        <v>0</v>
      </c>
      <c r="BJ24" s="23">
        <f t="shared" si="106"/>
        <v>0</v>
      </c>
      <c r="BK24" s="23">
        <f t="shared" si="106"/>
        <v>0</v>
      </c>
      <c r="BL24" s="23">
        <f t="shared" si="106"/>
        <v>0</v>
      </c>
      <c r="BM24" s="23" t="s">
        <v>3</v>
      </c>
      <c r="BN24" s="22">
        <v>0</v>
      </c>
      <c r="BO24" s="23">
        <f>0*1242*BO35</f>
        <v>0</v>
      </c>
      <c r="BP24" s="23">
        <f t="shared" ref="BP24" si="107">0*12*BP35</f>
        <v>0</v>
      </c>
      <c r="BQ24" s="23">
        <f t="shared" ref="BQ24" si="108">0*1242*BQ35</f>
        <v>0</v>
      </c>
      <c r="BR24" s="23">
        <f>0*1242*BR35</f>
        <v>0</v>
      </c>
      <c r="BS24" s="23">
        <f t="shared" ref="BS24" si="109">0*1242*BS35</f>
        <v>0</v>
      </c>
      <c r="BT24" s="23">
        <f>0*1242*BT35</f>
        <v>0</v>
      </c>
      <c r="BU24" s="23">
        <f>0*1242*BU35</f>
        <v>0</v>
      </c>
      <c r="BV24" s="23">
        <f t="shared" ref="BV24" si="110">0*1242*BV35</f>
        <v>0</v>
      </c>
      <c r="BW24" s="23">
        <f>0*1242*BW35</f>
        <v>0</v>
      </c>
      <c r="BX24" s="23">
        <f t="shared" ref="BX24" si="111">0*12*BX35</f>
        <v>0</v>
      </c>
      <c r="BY24" s="23">
        <f t="shared" ref="BY24" si="112">0*1242*BY35</f>
        <v>0</v>
      </c>
      <c r="BZ24" s="23">
        <f>0*1242*BZ35</f>
        <v>0</v>
      </c>
      <c r="CA24" s="23">
        <f>0*1242*CA35</f>
        <v>0</v>
      </c>
      <c r="CB24" s="23">
        <f t="shared" ref="CB24:CC24" si="113">0*1242*CB35</f>
        <v>0</v>
      </c>
      <c r="CC24" s="23">
        <f t="shared" si="113"/>
        <v>0</v>
      </c>
    </row>
    <row r="25" spans="1:81" s="5" customFormat="1" ht="25.5" customHeight="1">
      <c r="A25" s="47" t="s">
        <v>29</v>
      </c>
      <c r="B25" s="47"/>
      <c r="C25" s="47"/>
      <c r="D25" s="47"/>
      <c r="E25" s="47"/>
      <c r="F25" s="47"/>
      <c r="G25" s="22" t="s">
        <v>8</v>
      </c>
      <c r="H25" s="23">
        <v>0</v>
      </c>
      <c r="I25" s="23">
        <f>0*12*I35</f>
        <v>0</v>
      </c>
      <c r="J25" s="23">
        <f t="shared" ref="J25:M25" si="114">0*12*J35</f>
        <v>0</v>
      </c>
      <c r="K25" s="23">
        <f t="shared" si="114"/>
        <v>0</v>
      </c>
      <c r="L25" s="23">
        <f>0*12*L35</f>
        <v>0</v>
      </c>
      <c r="M25" s="23">
        <f t="shared" si="114"/>
        <v>0</v>
      </c>
      <c r="N25" s="23">
        <f>0*12*N35</f>
        <v>0</v>
      </c>
      <c r="O25" s="23">
        <f t="shared" ref="O25" si="115">0*12*O35</f>
        <v>0</v>
      </c>
      <c r="P25" s="23">
        <f>0*12*P35</f>
        <v>0</v>
      </c>
      <c r="Q25" s="23">
        <f t="shared" ref="Q25" si="116">0*12*Q35</f>
        <v>0</v>
      </c>
      <c r="R25" s="23">
        <f>0*12*R35</f>
        <v>0</v>
      </c>
      <c r="S25" s="23">
        <f t="shared" ref="S25" si="117">0*12*S35</f>
        <v>0</v>
      </c>
      <c r="T25" s="23">
        <f>0*12*T35</f>
        <v>0</v>
      </c>
      <c r="U25" s="23">
        <f t="shared" ref="U25" si="118">0*12*U35</f>
        <v>0</v>
      </c>
      <c r="V25" s="23">
        <f t="shared" ref="V25:AA25" si="119">0*12*V35</f>
        <v>0</v>
      </c>
      <c r="W25" s="23">
        <f t="shared" si="119"/>
        <v>0</v>
      </c>
      <c r="X25" s="23">
        <f t="shared" si="119"/>
        <v>0</v>
      </c>
      <c r="Y25" s="23">
        <f t="shared" si="119"/>
        <v>0</v>
      </c>
      <c r="Z25" s="23">
        <f t="shared" si="119"/>
        <v>0</v>
      </c>
      <c r="AA25" s="23">
        <f t="shared" si="119"/>
        <v>0</v>
      </c>
      <c r="AB25" s="23">
        <f t="shared" ref="AB25:AC25" si="120">0*12*AB35</f>
        <v>0</v>
      </c>
      <c r="AC25" s="23">
        <f t="shared" si="120"/>
        <v>0</v>
      </c>
      <c r="AD25" s="23">
        <f t="shared" ref="AD25:AG25" si="121">0*12*AD35</f>
        <v>0</v>
      </c>
      <c r="AE25" s="23">
        <f t="shared" si="121"/>
        <v>0</v>
      </c>
      <c r="AF25" s="23">
        <f t="shared" si="121"/>
        <v>0</v>
      </c>
      <c r="AG25" s="23">
        <f t="shared" si="121"/>
        <v>0</v>
      </c>
      <c r="AH25" s="23">
        <f>0*12*AH35</f>
        <v>0</v>
      </c>
      <c r="AI25" s="23">
        <f t="shared" ref="AI25" si="122">0*12*AI35</f>
        <v>0</v>
      </c>
      <c r="AJ25" s="23">
        <f>0*12*AJ35</f>
        <v>0</v>
      </c>
      <c r="AK25" s="23" t="s">
        <v>8</v>
      </c>
      <c r="AL25" s="22">
        <v>0</v>
      </c>
      <c r="AM25" s="23">
        <f t="shared" ref="AM25:AN25" si="123">0*12*AM35</f>
        <v>0</v>
      </c>
      <c r="AN25" s="23">
        <f t="shared" si="123"/>
        <v>0</v>
      </c>
      <c r="AO25" s="23">
        <f>0*12*AO35</f>
        <v>0</v>
      </c>
      <c r="AP25" s="23">
        <f t="shared" ref="AP25" si="124">0*12*AP35</f>
        <v>0</v>
      </c>
      <c r="AQ25" s="23">
        <f>0*12*AQ35</f>
        <v>0</v>
      </c>
      <c r="AR25" s="23">
        <f t="shared" ref="AR25:AS25" si="125">0*12*AR35</f>
        <v>0</v>
      </c>
      <c r="AS25" s="23">
        <f t="shared" si="125"/>
        <v>0</v>
      </c>
      <c r="AT25" s="23">
        <f>0*12*AT35</f>
        <v>0</v>
      </c>
      <c r="AU25" s="23">
        <f t="shared" ref="AU25" si="126">0*12*AU35</f>
        <v>0</v>
      </c>
      <c r="AV25" s="23">
        <f t="shared" ref="AV25:AW25" si="127">0*12*AV35</f>
        <v>0</v>
      </c>
      <c r="AW25" s="23">
        <f t="shared" si="127"/>
        <v>0</v>
      </c>
      <c r="AX25" s="23">
        <f t="shared" ref="AX25" si="128">0*12*AX35</f>
        <v>0</v>
      </c>
      <c r="AY25" s="23">
        <f t="shared" ref="AY25" si="129">0*12*AY35</f>
        <v>0</v>
      </c>
      <c r="AZ25" s="23">
        <f>0*12*AZ35</f>
        <v>0</v>
      </c>
      <c r="BA25" s="23" t="s">
        <v>8</v>
      </c>
      <c r="BB25" s="22">
        <v>0</v>
      </c>
      <c r="BC25" s="23">
        <f t="shared" ref="BC25:BF25" si="130">0*12*BC35</f>
        <v>0</v>
      </c>
      <c r="BD25" s="23">
        <f t="shared" si="130"/>
        <v>0</v>
      </c>
      <c r="BE25" s="23">
        <f t="shared" si="130"/>
        <v>0</v>
      </c>
      <c r="BF25" s="23">
        <f t="shared" si="130"/>
        <v>0</v>
      </c>
      <c r="BG25" s="23">
        <f t="shared" ref="BG25:BL25" si="131">0*12*BG35</f>
        <v>0</v>
      </c>
      <c r="BH25" s="23">
        <f t="shared" si="131"/>
        <v>0</v>
      </c>
      <c r="BI25" s="23">
        <f t="shared" si="131"/>
        <v>0</v>
      </c>
      <c r="BJ25" s="23">
        <f t="shared" si="131"/>
        <v>0</v>
      </c>
      <c r="BK25" s="23">
        <f t="shared" si="131"/>
        <v>0</v>
      </c>
      <c r="BL25" s="23">
        <f t="shared" si="131"/>
        <v>0</v>
      </c>
      <c r="BM25" s="23" t="s">
        <v>8</v>
      </c>
      <c r="BN25" s="22">
        <v>0</v>
      </c>
      <c r="BO25" s="23">
        <f>0*12*BO35</f>
        <v>0</v>
      </c>
      <c r="BP25" s="23">
        <f t="shared" ref="BP25:BQ25" si="132">0*12*BP35</f>
        <v>0</v>
      </c>
      <c r="BQ25" s="23">
        <f t="shared" si="132"/>
        <v>0</v>
      </c>
      <c r="BR25" s="23">
        <f>0*12*BR35</f>
        <v>0</v>
      </c>
      <c r="BS25" s="23">
        <f t="shared" ref="BS25" si="133">0*12*BS35</f>
        <v>0</v>
      </c>
      <c r="BT25" s="23">
        <f>0*12*BT35</f>
        <v>0</v>
      </c>
      <c r="BU25" s="23">
        <f>0*12*BU35</f>
        <v>0</v>
      </c>
      <c r="BV25" s="23">
        <f t="shared" ref="BV25" si="134">0*12*BV35</f>
        <v>0</v>
      </c>
      <c r="BW25" s="23">
        <f>0*12*BW35</f>
        <v>0</v>
      </c>
      <c r="BX25" s="23">
        <f t="shared" ref="BX25:BY25" si="135">0*12*BX35</f>
        <v>0</v>
      </c>
      <c r="BY25" s="23">
        <f t="shared" si="135"/>
        <v>0</v>
      </c>
      <c r="BZ25" s="23">
        <f>0*12*BZ35</f>
        <v>0</v>
      </c>
      <c r="CA25" s="23">
        <f>0*12*CA35</f>
        <v>0</v>
      </c>
      <c r="CB25" s="23">
        <f t="shared" ref="CB25:CC25" si="136">0*12*CB35</f>
        <v>0</v>
      </c>
      <c r="CC25" s="23">
        <f t="shared" si="136"/>
        <v>0</v>
      </c>
    </row>
    <row r="26" spans="1:81" s="5" customFormat="1" ht="61.5" customHeight="1">
      <c r="A26" s="47" t="s">
        <v>30</v>
      </c>
      <c r="B26" s="47"/>
      <c r="C26" s="47"/>
      <c r="D26" s="47"/>
      <c r="E26" s="47"/>
      <c r="F26" s="47"/>
      <c r="G26" s="24" t="s">
        <v>9</v>
      </c>
      <c r="H26" s="23">
        <f>0.03+0.01</f>
        <v>0.04</v>
      </c>
      <c r="I26" s="23">
        <f>0.04*12*I35</f>
        <v>326.30399999999997</v>
      </c>
      <c r="J26" s="23">
        <f t="shared" ref="J26:AJ26" si="137">0.04*12*J35</f>
        <v>218.304</v>
      </c>
      <c r="K26" s="23">
        <f t="shared" si="137"/>
        <v>256.27199999999999</v>
      </c>
      <c r="L26" s="23">
        <f t="shared" si="137"/>
        <v>250.75199999999998</v>
      </c>
      <c r="M26" s="23">
        <f t="shared" si="137"/>
        <v>158.208</v>
      </c>
      <c r="N26" s="23">
        <f t="shared" si="137"/>
        <v>358.46399999999994</v>
      </c>
      <c r="O26" s="23">
        <f t="shared" si="137"/>
        <v>159.744</v>
      </c>
      <c r="P26" s="23">
        <f t="shared" si="137"/>
        <v>254.44800000000001</v>
      </c>
      <c r="Q26" s="23">
        <f t="shared" si="137"/>
        <v>511.44</v>
      </c>
      <c r="R26" s="23">
        <f t="shared" si="137"/>
        <v>282.57600000000002</v>
      </c>
      <c r="S26" s="23">
        <f t="shared" si="137"/>
        <v>237.21599999999998</v>
      </c>
      <c r="T26" s="23">
        <f t="shared" si="137"/>
        <v>355.63199999999995</v>
      </c>
      <c r="U26" s="23">
        <f t="shared" si="137"/>
        <v>282.28800000000001</v>
      </c>
      <c r="V26" s="23">
        <f t="shared" si="137"/>
        <v>264.14399999999995</v>
      </c>
      <c r="W26" s="23">
        <f t="shared" si="137"/>
        <v>187.29599999999999</v>
      </c>
      <c r="X26" s="23">
        <f t="shared" si="137"/>
        <v>170.304</v>
      </c>
      <c r="Y26" s="23">
        <f t="shared" si="137"/>
        <v>263.47199999999998</v>
      </c>
      <c r="Z26" s="23">
        <f t="shared" si="137"/>
        <v>470.11199999999997</v>
      </c>
      <c r="AA26" s="23">
        <f t="shared" si="137"/>
        <v>349.96800000000002</v>
      </c>
      <c r="AB26" s="23">
        <f t="shared" si="137"/>
        <v>227.136</v>
      </c>
      <c r="AC26" s="23">
        <f t="shared" si="137"/>
        <v>286.416</v>
      </c>
      <c r="AD26" s="23">
        <f t="shared" si="137"/>
        <v>277.00799999999998</v>
      </c>
      <c r="AE26" s="23">
        <f t="shared" si="137"/>
        <v>274.99199999999996</v>
      </c>
      <c r="AF26" s="23">
        <f t="shared" si="137"/>
        <v>204.43199999999999</v>
      </c>
      <c r="AG26" s="23">
        <f t="shared" si="137"/>
        <v>202.99199999999999</v>
      </c>
      <c r="AH26" s="23">
        <f t="shared" si="137"/>
        <v>202.32</v>
      </c>
      <c r="AI26" s="23">
        <f t="shared" si="137"/>
        <v>201.84</v>
      </c>
      <c r="AJ26" s="23">
        <f t="shared" si="137"/>
        <v>198.14400000000001</v>
      </c>
      <c r="AK26" s="25" t="s">
        <v>9</v>
      </c>
      <c r="AL26" s="22">
        <v>0.04</v>
      </c>
      <c r="AM26" s="23">
        <f t="shared" ref="AM26:AZ26" si="138">0.04*12*AM35</f>
        <v>125.23199999999999</v>
      </c>
      <c r="AN26" s="23">
        <f t="shared" si="138"/>
        <v>238.07999999999998</v>
      </c>
      <c r="AO26" s="23">
        <f t="shared" si="138"/>
        <v>251.04</v>
      </c>
      <c r="AP26" s="23">
        <f t="shared" si="138"/>
        <v>249.02399999999997</v>
      </c>
      <c r="AQ26" s="23">
        <f t="shared" si="138"/>
        <v>280.75199999999995</v>
      </c>
      <c r="AR26" s="23">
        <f t="shared" si="138"/>
        <v>279.55199999999996</v>
      </c>
      <c r="AS26" s="23">
        <f t="shared" si="138"/>
        <v>157.584</v>
      </c>
      <c r="AT26" s="23">
        <f t="shared" si="138"/>
        <v>288.14399999999995</v>
      </c>
      <c r="AU26" s="23">
        <f t="shared" si="138"/>
        <v>283.82399999999996</v>
      </c>
      <c r="AV26" s="23">
        <f t="shared" si="138"/>
        <v>147.648</v>
      </c>
      <c r="AW26" s="23">
        <f t="shared" si="138"/>
        <v>318.28800000000001</v>
      </c>
      <c r="AX26" s="23">
        <f t="shared" si="138"/>
        <v>262.22399999999999</v>
      </c>
      <c r="AY26" s="23">
        <f t="shared" si="138"/>
        <v>197.904</v>
      </c>
      <c r="AZ26" s="23">
        <f t="shared" si="138"/>
        <v>165.024</v>
      </c>
      <c r="BA26" s="25" t="s">
        <v>9</v>
      </c>
      <c r="BB26" s="22">
        <v>0.04</v>
      </c>
      <c r="BC26" s="23">
        <f t="shared" ref="BC26:BL26" si="139">0.04*12*BC35</f>
        <v>317.85599999999999</v>
      </c>
      <c r="BD26" s="23">
        <f t="shared" si="139"/>
        <v>474</v>
      </c>
      <c r="BE26" s="23">
        <f t="shared" si="139"/>
        <v>280.416</v>
      </c>
      <c r="BF26" s="23">
        <f t="shared" si="139"/>
        <v>191.85599999999999</v>
      </c>
      <c r="BG26" s="23">
        <f t="shared" si="139"/>
        <v>410.01600000000002</v>
      </c>
      <c r="BH26" s="23">
        <f t="shared" si="139"/>
        <v>416.01600000000002</v>
      </c>
      <c r="BI26" s="23">
        <f t="shared" si="139"/>
        <v>276.48</v>
      </c>
      <c r="BJ26" s="23">
        <f t="shared" si="139"/>
        <v>286.84800000000001</v>
      </c>
      <c r="BK26" s="23">
        <f t="shared" si="139"/>
        <v>285.16800000000001</v>
      </c>
      <c r="BL26" s="23">
        <f t="shared" si="139"/>
        <v>286.32</v>
      </c>
      <c r="BM26" s="25" t="s">
        <v>9</v>
      </c>
      <c r="BN26" s="22">
        <v>0.04</v>
      </c>
      <c r="BO26" s="23">
        <f>0.04*12*BO35</f>
        <v>125.23199999999999</v>
      </c>
      <c r="BP26" s="23">
        <f t="shared" ref="BP26:CC26" si="140">0.04*12*BP35</f>
        <v>238.07999999999998</v>
      </c>
      <c r="BQ26" s="23">
        <f t="shared" si="140"/>
        <v>251.04</v>
      </c>
      <c r="BR26" s="23">
        <f t="shared" si="140"/>
        <v>249.02399999999997</v>
      </c>
      <c r="BS26" s="23">
        <f t="shared" si="140"/>
        <v>280.75199999999995</v>
      </c>
      <c r="BT26" s="23">
        <f t="shared" si="140"/>
        <v>279.55199999999996</v>
      </c>
      <c r="BU26" s="23">
        <f t="shared" si="140"/>
        <v>157.584</v>
      </c>
      <c r="BV26" s="23">
        <f t="shared" si="140"/>
        <v>288.14399999999995</v>
      </c>
      <c r="BW26" s="23">
        <f t="shared" si="140"/>
        <v>283.82399999999996</v>
      </c>
      <c r="BX26" s="23">
        <f t="shared" si="140"/>
        <v>247.92</v>
      </c>
      <c r="BY26" s="23">
        <f t="shared" si="140"/>
        <v>147.648</v>
      </c>
      <c r="BZ26" s="23">
        <f t="shared" si="140"/>
        <v>318.28800000000001</v>
      </c>
      <c r="CA26" s="23">
        <f t="shared" si="140"/>
        <v>262.22399999999999</v>
      </c>
      <c r="CB26" s="23">
        <f t="shared" si="140"/>
        <v>197.904</v>
      </c>
      <c r="CC26" s="23">
        <f t="shared" si="140"/>
        <v>165.024</v>
      </c>
    </row>
    <row r="27" spans="1:81" s="5" customFormat="1" ht="87" customHeight="1">
      <c r="A27" s="47" t="s">
        <v>47</v>
      </c>
      <c r="B27" s="47"/>
      <c r="C27" s="47"/>
      <c r="D27" s="47"/>
      <c r="E27" s="47"/>
      <c r="F27" s="47"/>
      <c r="G27" s="22" t="s">
        <v>8</v>
      </c>
      <c r="H27" s="23">
        <f>0.33+0.2+0.42</f>
        <v>0.95</v>
      </c>
      <c r="I27" s="23">
        <f>0.95*12*I35</f>
        <v>7749.7199999999984</v>
      </c>
      <c r="J27" s="23">
        <f t="shared" ref="J27:AJ27" si="141">0.95*12*J35</f>
        <v>5184.7199999999993</v>
      </c>
      <c r="K27" s="23">
        <f t="shared" si="141"/>
        <v>6086.4599999999991</v>
      </c>
      <c r="L27" s="23">
        <f t="shared" si="141"/>
        <v>5955.3599999999988</v>
      </c>
      <c r="M27" s="23">
        <f t="shared" si="141"/>
        <v>3757.4399999999996</v>
      </c>
      <c r="N27" s="23">
        <f t="shared" si="141"/>
        <v>8513.5199999999986</v>
      </c>
      <c r="O27" s="23">
        <f t="shared" si="141"/>
        <v>3793.9199999999996</v>
      </c>
      <c r="P27" s="23">
        <f t="shared" si="141"/>
        <v>6043.1399999999994</v>
      </c>
      <c r="Q27" s="23">
        <f t="shared" si="141"/>
        <v>12146.699999999999</v>
      </c>
      <c r="R27" s="23">
        <f t="shared" si="141"/>
        <v>6711.1799999999994</v>
      </c>
      <c r="S27" s="23">
        <f t="shared" si="141"/>
        <v>5633.8799999999992</v>
      </c>
      <c r="T27" s="23">
        <f t="shared" si="141"/>
        <v>8446.2599999999984</v>
      </c>
      <c r="U27" s="23">
        <f t="shared" si="141"/>
        <v>6704.3399999999992</v>
      </c>
      <c r="V27" s="23">
        <f t="shared" si="141"/>
        <v>6273.4199999999983</v>
      </c>
      <c r="W27" s="23">
        <f t="shared" si="141"/>
        <v>4448.28</v>
      </c>
      <c r="X27" s="23">
        <f t="shared" si="141"/>
        <v>4044.72</v>
      </c>
      <c r="Y27" s="23">
        <f t="shared" si="141"/>
        <v>6257.4599999999991</v>
      </c>
      <c r="Z27" s="23">
        <f t="shared" si="141"/>
        <v>11165.159999999998</v>
      </c>
      <c r="AA27" s="23">
        <f t="shared" si="141"/>
        <v>8311.74</v>
      </c>
      <c r="AB27" s="23">
        <f t="shared" si="141"/>
        <v>5394.48</v>
      </c>
      <c r="AC27" s="23">
        <f t="shared" si="141"/>
        <v>6802.38</v>
      </c>
      <c r="AD27" s="23">
        <f t="shared" si="141"/>
        <v>6578.94</v>
      </c>
      <c r="AE27" s="23">
        <f t="shared" si="141"/>
        <v>6531.0599999999986</v>
      </c>
      <c r="AF27" s="23">
        <f t="shared" si="141"/>
        <v>4855.2599999999993</v>
      </c>
      <c r="AG27" s="23">
        <f t="shared" si="141"/>
        <v>4821.0599999999995</v>
      </c>
      <c r="AH27" s="23">
        <f t="shared" si="141"/>
        <v>4805.0999999999995</v>
      </c>
      <c r="AI27" s="23">
        <f t="shared" si="141"/>
        <v>4793.7</v>
      </c>
      <c r="AJ27" s="23">
        <f t="shared" si="141"/>
        <v>4705.9199999999992</v>
      </c>
      <c r="AK27" s="23" t="s">
        <v>8</v>
      </c>
      <c r="AL27" s="22">
        <v>4.45</v>
      </c>
      <c r="AM27" s="23">
        <f>4.45*12*AM35</f>
        <v>13932.06</v>
      </c>
      <c r="AN27" s="23">
        <f t="shared" ref="AN27:AZ27" si="142">4.45*12*AN35</f>
        <v>26486.400000000001</v>
      </c>
      <c r="AO27" s="23">
        <f t="shared" si="142"/>
        <v>27928.200000000004</v>
      </c>
      <c r="AP27" s="23">
        <f t="shared" si="142"/>
        <v>27703.920000000002</v>
      </c>
      <c r="AQ27" s="23">
        <f t="shared" si="142"/>
        <v>31233.660000000003</v>
      </c>
      <c r="AR27" s="23">
        <f t="shared" si="142"/>
        <v>31100.160000000003</v>
      </c>
      <c r="AS27" s="23">
        <f t="shared" si="142"/>
        <v>17531.22</v>
      </c>
      <c r="AT27" s="23">
        <f t="shared" si="142"/>
        <v>32056.02</v>
      </c>
      <c r="AU27" s="23">
        <f t="shared" si="142"/>
        <v>31575.420000000002</v>
      </c>
      <c r="AV27" s="23">
        <f t="shared" si="142"/>
        <v>16425.840000000004</v>
      </c>
      <c r="AW27" s="23">
        <f t="shared" si="142"/>
        <v>35409.540000000008</v>
      </c>
      <c r="AX27" s="23">
        <f t="shared" si="142"/>
        <v>29172.420000000002</v>
      </c>
      <c r="AY27" s="23">
        <f t="shared" si="142"/>
        <v>22016.820000000003</v>
      </c>
      <c r="AZ27" s="23">
        <f t="shared" si="142"/>
        <v>18358.920000000002</v>
      </c>
      <c r="BA27" s="23" t="s">
        <v>8</v>
      </c>
      <c r="BB27" s="22">
        <v>0.95</v>
      </c>
      <c r="BC27" s="23">
        <f>0.95*12*BC35</f>
        <v>7549.08</v>
      </c>
      <c r="BD27" s="23">
        <f t="shared" ref="BD27:BL27" si="143">0.95*12*BD35</f>
        <v>11257.499999999998</v>
      </c>
      <c r="BE27" s="23">
        <f t="shared" si="143"/>
        <v>6659.88</v>
      </c>
      <c r="BF27" s="23">
        <f t="shared" si="143"/>
        <v>4556.579999999999</v>
      </c>
      <c r="BG27" s="23">
        <f t="shared" si="143"/>
        <v>9737.8799999999992</v>
      </c>
      <c r="BH27" s="23">
        <f t="shared" si="143"/>
        <v>9880.3799999999992</v>
      </c>
      <c r="BI27" s="23">
        <f t="shared" si="143"/>
        <v>6566.4</v>
      </c>
      <c r="BJ27" s="23">
        <f t="shared" si="143"/>
        <v>6812.6399999999994</v>
      </c>
      <c r="BK27" s="23">
        <f t="shared" si="143"/>
        <v>6772.74</v>
      </c>
      <c r="BL27" s="23">
        <f t="shared" si="143"/>
        <v>6800.0999999999995</v>
      </c>
      <c r="BM27" s="23" t="s">
        <v>8</v>
      </c>
      <c r="BN27" s="22">
        <v>1.9</v>
      </c>
      <c r="BO27" s="23">
        <f>1.9*12*BO35</f>
        <v>5948.5199999999986</v>
      </c>
      <c r="BP27" s="23">
        <f t="shared" ref="BP27:CC27" si="144">1.9*12*BP35</f>
        <v>11308.8</v>
      </c>
      <c r="BQ27" s="23">
        <f t="shared" si="144"/>
        <v>11924.399999999998</v>
      </c>
      <c r="BR27" s="23">
        <f t="shared" si="144"/>
        <v>11828.639999999998</v>
      </c>
      <c r="BS27" s="23">
        <f t="shared" si="144"/>
        <v>13335.719999999998</v>
      </c>
      <c r="BT27" s="23">
        <f t="shared" si="144"/>
        <v>13278.719999999998</v>
      </c>
      <c r="BU27" s="23">
        <f t="shared" si="144"/>
        <v>7485.2399999999989</v>
      </c>
      <c r="BV27" s="23">
        <f t="shared" si="144"/>
        <v>13686.839999999997</v>
      </c>
      <c r="BW27" s="23">
        <f t="shared" si="144"/>
        <v>13481.639999999998</v>
      </c>
      <c r="BX27" s="23">
        <f t="shared" si="144"/>
        <v>11776.199999999999</v>
      </c>
      <c r="BY27" s="23">
        <f t="shared" si="144"/>
        <v>7013.28</v>
      </c>
      <c r="BZ27" s="23">
        <f t="shared" si="144"/>
        <v>15118.679999999998</v>
      </c>
      <c r="CA27" s="23">
        <f t="shared" si="144"/>
        <v>12455.639999999998</v>
      </c>
      <c r="CB27" s="23">
        <f t="shared" si="144"/>
        <v>9400.4399999999987</v>
      </c>
      <c r="CC27" s="23">
        <f t="shared" si="144"/>
        <v>7838.6399999999994</v>
      </c>
    </row>
    <row r="28" spans="1:81" s="5" customFormat="1">
      <c r="A28" s="46" t="s">
        <v>7</v>
      </c>
      <c r="B28" s="46"/>
      <c r="C28" s="46"/>
      <c r="D28" s="46"/>
      <c r="E28" s="46"/>
      <c r="F28" s="46"/>
      <c r="G28" s="18"/>
      <c r="H28" s="28">
        <f t="shared" ref="H28" si="145">SUM(H29:H33)</f>
        <v>12.920000000000002</v>
      </c>
      <c r="I28" s="28">
        <f t="shared" ref="I28:M28" si="146">SUM(I29:I33)</f>
        <v>105396.192</v>
      </c>
      <c r="J28" s="28">
        <f t="shared" si="146"/>
        <v>70512.191999999995</v>
      </c>
      <c r="K28" s="28">
        <f t="shared" si="146"/>
        <v>82775.856</v>
      </c>
      <c r="L28" s="28">
        <f t="shared" ref="L28:O28" si="147">SUM(L29:L33)</f>
        <v>80992.895999999979</v>
      </c>
      <c r="M28" s="28">
        <f t="shared" si="146"/>
        <v>51101.184000000008</v>
      </c>
      <c r="N28" s="28">
        <f t="shared" si="147"/>
        <v>115783.87199999999</v>
      </c>
      <c r="O28" s="28">
        <f t="shared" si="147"/>
        <v>51597.311999999991</v>
      </c>
      <c r="P28" s="28">
        <f t="shared" ref="P28:U28" si="148">SUM(P29:P33)</f>
        <v>82186.704000000012</v>
      </c>
      <c r="Q28" s="28">
        <f t="shared" si="148"/>
        <v>165195.12</v>
      </c>
      <c r="R28" s="28">
        <f t="shared" si="148"/>
        <v>91272.047999999995</v>
      </c>
      <c r="S28" s="28">
        <f t="shared" si="148"/>
        <v>76620.767999999996</v>
      </c>
      <c r="T28" s="28">
        <f t="shared" si="148"/>
        <v>114869.13600000001</v>
      </c>
      <c r="U28" s="28">
        <f t="shared" si="148"/>
        <v>91179.02399999999</v>
      </c>
      <c r="V28" s="28">
        <f t="shared" ref="V28:AA28" si="149">SUM(V29:V33)</f>
        <v>85318.512000000002</v>
      </c>
      <c r="W28" s="28">
        <f t="shared" si="149"/>
        <v>60496.608</v>
      </c>
      <c r="X28" s="28">
        <f t="shared" si="149"/>
        <v>55008.192000000003</v>
      </c>
      <c r="Y28" s="28">
        <f t="shared" si="149"/>
        <v>85101.455999999991</v>
      </c>
      <c r="Z28" s="28">
        <f t="shared" si="149"/>
        <v>151846.17599999998</v>
      </c>
      <c r="AA28" s="28">
        <f t="shared" si="149"/>
        <v>113039.664</v>
      </c>
      <c r="AB28" s="28">
        <f t="shared" ref="AB28:AC28" si="150">SUM(AB29:AB33)</f>
        <v>73364.927999999985</v>
      </c>
      <c r="AC28" s="28">
        <f t="shared" si="150"/>
        <v>92512.368000000002</v>
      </c>
      <c r="AD28" s="28">
        <f t="shared" ref="AD28:AJ28" si="151">SUM(AD29:AD33)</f>
        <v>89473.584000000003</v>
      </c>
      <c r="AE28" s="28">
        <f t="shared" si="151"/>
        <v>88822.415999999997</v>
      </c>
      <c r="AF28" s="28">
        <f t="shared" si="151"/>
        <v>66031.535999999993</v>
      </c>
      <c r="AG28" s="28">
        <f t="shared" si="151"/>
        <v>65566.415999999997</v>
      </c>
      <c r="AH28" s="28">
        <f t="shared" si="151"/>
        <v>65349.36</v>
      </c>
      <c r="AI28" s="28">
        <f t="shared" si="151"/>
        <v>65194.320000000007</v>
      </c>
      <c r="AJ28" s="28">
        <f t="shared" si="151"/>
        <v>64000.511999999995</v>
      </c>
      <c r="AK28" s="20"/>
      <c r="AL28" s="28">
        <f t="shared" ref="AL28" si="152">SUM(AL29:AL33)</f>
        <v>7.5</v>
      </c>
      <c r="AM28" s="28">
        <f t="shared" ref="AM28:AP28" si="153">SUM(AM29:AM33)</f>
        <v>23481</v>
      </c>
      <c r="AN28" s="28">
        <f t="shared" si="153"/>
        <v>44640</v>
      </c>
      <c r="AO28" s="28">
        <f t="shared" si="153"/>
        <v>47070</v>
      </c>
      <c r="AP28" s="28">
        <f t="shared" si="153"/>
        <v>46692</v>
      </c>
      <c r="AQ28" s="28">
        <f t="shared" ref="AQ28:AZ28" si="154">SUM(AQ29:AQ33)</f>
        <v>52641.000000000007</v>
      </c>
      <c r="AR28" s="28">
        <f t="shared" ref="AR28:AU28" si="155">SUM(AR29:AR33)</f>
        <v>52416.000000000007</v>
      </c>
      <c r="AS28" s="28">
        <f t="shared" si="155"/>
        <v>29547</v>
      </c>
      <c r="AT28" s="28">
        <f t="shared" si="155"/>
        <v>54027.000000000007</v>
      </c>
      <c r="AU28" s="28">
        <f t="shared" si="155"/>
        <v>53217</v>
      </c>
      <c r="AV28" s="28">
        <f t="shared" si="154"/>
        <v>27684</v>
      </c>
      <c r="AW28" s="28">
        <f t="shared" si="154"/>
        <v>59679</v>
      </c>
      <c r="AX28" s="28">
        <f t="shared" ref="AX28" si="156">SUM(AX29:AX33)</f>
        <v>49167</v>
      </c>
      <c r="AY28" s="28">
        <f t="shared" ref="AY28" si="157">SUM(AY29:AY33)</f>
        <v>37107</v>
      </c>
      <c r="AZ28" s="28">
        <f t="shared" si="154"/>
        <v>30942.000000000004</v>
      </c>
      <c r="BA28" s="20"/>
      <c r="BB28" s="28">
        <f t="shared" ref="BB28" si="158">SUM(BB29:BB33)</f>
        <v>6.95</v>
      </c>
      <c r="BC28" s="28">
        <f t="shared" ref="BC28:BF28" si="159">SUM(BC29:BC33)</f>
        <v>55227.48</v>
      </c>
      <c r="BD28" s="28">
        <f t="shared" si="159"/>
        <v>82357.5</v>
      </c>
      <c r="BE28" s="28">
        <f t="shared" si="159"/>
        <v>48722.28</v>
      </c>
      <c r="BF28" s="28">
        <f t="shared" si="159"/>
        <v>33334.979999999996</v>
      </c>
      <c r="BG28" s="28">
        <f t="shared" ref="BG28:BL28" si="160">SUM(BG29:BG33)</f>
        <v>71240.28</v>
      </c>
      <c r="BH28" s="28">
        <f t="shared" si="160"/>
        <v>72282.78</v>
      </c>
      <c r="BI28" s="28">
        <f t="shared" si="160"/>
        <v>48038.400000000001</v>
      </c>
      <c r="BJ28" s="28">
        <f t="shared" si="160"/>
        <v>49839.840000000004</v>
      </c>
      <c r="BK28" s="28">
        <f t="shared" si="160"/>
        <v>49547.939999999995</v>
      </c>
      <c r="BL28" s="28">
        <f t="shared" si="160"/>
        <v>49748.1</v>
      </c>
      <c r="BM28" s="20"/>
      <c r="BN28" s="28">
        <f t="shared" ref="BN28" si="161">SUM(BN29:BN33)</f>
        <v>5.1100000000000003</v>
      </c>
      <c r="BO28" s="28">
        <f t="shared" ref="BO28:CC28" si="162">SUM(BO29:BO33)</f>
        <v>15998.387999999999</v>
      </c>
      <c r="BP28" s="28">
        <f t="shared" si="162"/>
        <v>30414.720000000001</v>
      </c>
      <c r="BQ28" s="28">
        <f t="shared" si="162"/>
        <v>32070.359999999997</v>
      </c>
      <c r="BR28" s="28">
        <f t="shared" si="162"/>
        <v>31812.815999999995</v>
      </c>
      <c r="BS28" s="28">
        <f t="shared" si="162"/>
        <v>35866.067999999999</v>
      </c>
      <c r="BT28" s="28">
        <f t="shared" si="162"/>
        <v>35712.768000000004</v>
      </c>
      <c r="BU28" s="28">
        <f t="shared" si="162"/>
        <v>20131.356000000003</v>
      </c>
      <c r="BV28" s="28">
        <f t="shared" si="162"/>
        <v>36810.396000000001</v>
      </c>
      <c r="BW28" s="28">
        <f t="shared" si="162"/>
        <v>36258.516000000003</v>
      </c>
      <c r="BX28" s="28">
        <f t="shared" si="162"/>
        <v>31671.78</v>
      </c>
      <c r="BY28" s="28">
        <f t="shared" si="162"/>
        <v>18862.031999999999</v>
      </c>
      <c r="BZ28" s="28">
        <f t="shared" si="162"/>
        <v>40661.291999999994</v>
      </c>
      <c r="CA28" s="28">
        <f t="shared" si="162"/>
        <v>33499.115999999995</v>
      </c>
      <c r="CB28" s="28">
        <f t="shared" si="162"/>
        <v>25282.236000000001</v>
      </c>
      <c r="CC28" s="28">
        <f t="shared" si="162"/>
        <v>21081.815999999999</v>
      </c>
    </row>
    <row r="29" spans="1:81" s="5" customFormat="1" ht="207.75" customHeight="1">
      <c r="A29" s="47" t="s">
        <v>39</v>
      </c>
      <c r="B29" s="47"/>
      <c r="C29" s="47"/>
      <c r="D29" s="47"/>
      <c r="E29" s="47"/>
      <c r="F29" s="47"/>
      <c r="G29" s="24" t="s">
        <v>44</v>
      </c>
      <c r="H29" s="23">
        <f>0.54+0.39+2.71+2.71+0.9+0.11+0.15+0.16+0.11+0.03+0.02+0.04+0.02</f>
        <v>7.8900000000000006</v>
      </c>
      <c r="I29" s="23">
        <f>7.89*12*I35</f>
        <v>64363.463999999993</v>
      </c>
      <c r="J29" s="23">
        <f t="shared" ref="J29:AJ29" si="163">7.89*12*J35</f>
        <v>43060.464</v>
      </c>
      <c r="K29" s="23">
        <f t="shared" si="163"/>
        <v>50549.651999999995</v>
      </c>
      <c r="L29" s="23">
        <f t="shared" si="163"/>
        <v>49460.831999999995</v>
      </c>
      <c r="M29" s="23">
        <f t="shared" si="163"/>
        <v>31206.527999999998</v>
      </c>
      <c r="N29" s="23">
        <f t="shared" si="163"/>
        <v>70707.02399999999</v>
      </c>
      <c r="O29" s="23">
        <f t="shared" si="163"/>
        <v>31509.503999999997</v>
      </c>
      <c r="P29" s="23">
        <f t="shared" si="163"/>
        <v>50189.867999999995</v>
      </c>
      <c r="Q29" s="23">
        <f t="shared" si="163"/>
        <v>100881.54</v>
      </c>
      <c r="R29" s="23">
        <f t="shared" si="163"/>
        <v>55738.116000000002</v>
      </c>
      <c r="S29" s="23">
        <f t="shared" si="163"/>
        <v>46790.855999999992</v>
      </c>
      <c r="T29" s="23">
        <f t="shared" si="163"/>
        <v>70148.411999999997</v>
      </c>
      <c r="U29" s="23">
        <f t="shared" si="163"/>
        <v>55681.307999999997</v>
      </c>
      <c r="V29" s="23">
        <f t="shared" si="163"/>
        <v>52102.403999999995</v>
      </c>
      <c r="W29" s="23">
        <f t="shared" si="163"/>
        <v>36944.135999999999</v>
      </c>
      <c r="X29" s="23">
        <f t="shared" si="163"/>
        <v>33592.464</v>
      </c>
      <c r="Y29" s="23">
        <f t="shared" si="163"/>
        <v>51969.851999999992</v>
      </c>
      <c r="Z29" s="23">
        <f t="shared" si="163"/>
        <v>92729.59199999999</v>
      </c>
      <c r="AA29" s="23">
        <f t="shared" si="163"/>
        <v>69031.187999999995</v>
      </c>
      <c r="AB29" s="23">
        <f t="shared" si="163"/>
        <v>44802.575999999994</v>
      </c>
      <c r="AC29" s="23">
        <f t="shared" si="163"/>
        <v>56495.555999999997</v>
      </c>
      <c r="AD29" s="23">
        <f t="shared" si="163"/>
        <v>54639.828000000001</v>
      </c>
      <c r="AE29" s="23">
        <f t="shared" si="163"/>
        <v>54242.171999999991</v>
      </c>
      <c r="AF29" s="23">
        <f t="shared" si="163"/>
        <v>40324.211999999992</v>
      </c>
      <c r="AG29" s="23">
        <f t="shared" si="163"/>
        <v>40040.171999999991</v>
      </c>
      <c r="AH29" s="23">
        <f t="shared" si="163"/>
        <v>39907.619999999995</v>
      </c>
      <c r="AI29" s="23">
        <f t="shared" si="163"/>
        <v>39812.939999999995</v>
      </c>
      <c r="AJ29" s="23">
        <f t="shared" si="163"/>
        <v>39083.903999999995</v>
      </c>
      <c r="AK29" s="25" t="s">
        <v>44</v>
      </c>
      <c r="AL29" s="22">
        <v>2.4500000000000002</v>
      </c>
      <c r="AM29" s="23">
        <f>2.45*12*AM35</f>
        <v>7670.46</v>
      </c>
      <c r="AN29" s="23">
        <f t="shared" ref="AN29:AZ29" si="164">2.45*12*AN35</f>
        <v>14582.400000000001</v>
      </c>
      <c r="AO29" s="23">
        <f t="shared" si="164"/>
        <v>15376.2</v>
      </c>
      <c r="AP29" s="23">
        <f t="shared" si="164"/>
        <v>15252.72</v>
      </c>
      <c r="AQ29" s="23">
        <f t="shared" si="164"/>
        <v>17196.060000000001</v>
      </c>
      <c r="AR29" s="23">
        <f t="shared" si="164"/>
        <v>17122.560000000001</v>
      </c>
      <c r="AS29" s="23">
        <f t="shared" si="164"/>
        <v>9652.02</v>
      </c>
      <c r="AT29" s="23">
        <f t="shared" si="164"/>
        <v>17648.82</v>
      </c>
      <c r="AU29" s="23">
        <f t="shared" si="164"/>
        <v>17384.22</v>
      </c>
      <c r="AV29" s="23">
        <f t="shared" si="164"/>
        <v>9043.44</v>
      </c>
      <c r="AW29" s="23">
        <f t="shared" si="164"/>
        <v>19495.140000000003</v>
      </c>
      <c r="AX29" s="23">
        <f t="shared" si="164"/>
        <v>16061.22</v>
      </c>
      <c r="AY29" s="23">
        <f t="shared" si="164"/>
        <v>12121.62</v>
      </c>
      <c r="AZ29" s="23">
        <f t="shared" si="164"/>
        <v>10107.720000000001</v>
      </c>
      <c r="BA29" s="25" t="s">
        <v>44</v>
      </c>
      <c r="BB29" s="22">
        <v>3.65</v>
      </c>
      <c r="BC29" s="23">
        <f>3.65*12*BC35</f>
        <v>29004.36</v>
      </c>
      <c r="BD29" s="23">
        <f t="shared" ref="BD29:BL29" si="165">3.65*12*BD35</f>
        <v>43252.5</v>
      </c>
      <c r="BE29" s="23">
        <f t="shared" si="165"/>
        <v>25587.96</v>
      </c>
      <c r="BF29" s="23">
        <f t="shared" si="165"/>
        <v>17506.859999999997</v>
      </c>
      <c r="BG29" s="23">
        <f t="shared" si="165"/>
        <v>37413.96</v>
      </c>
      <c r="BH29" s="23">
        <f t="shared" si="165"/>
        <v>37961.46</v>
      </c>
      <c r="BI29" s="23">
        <f t="shared" si="165"/>
        <v>25228.799999999999</v>
      </c>
      <c r="BJ29" s="23">
        <f t="shared" si="165"/>
        <v>26174.880000000001</v>
      </c>
      <c r="BK29" s="23">
        <f t="shared" si="165"/>
        <v>26021.579999999998</v>
      </c>
      <c r="BL29" s="23">
        <f t="shared" si="165"/>
        <v>26126.699999999997</v>
      </c>
      <c r="BM29" s="25" t="s">
        <v>44</v>
      </c>
      <c r="BN29" s="22">
        <v>2.15</v>
      </c>
      <c r="BO29" s="23">
        <f>2.15*12*BO35</f>
        <v>6731.2199999999984</v>
      </c>
      <c r="BP29" s="23">
        <f t="shared" ref="BP29:CC29" si="166">2.15*12*BP35</f>
        <v>12796.8</v>
      </c>
      <c r="BQ29" s="23">
        <f t="shared" si="166"/>
        <v>13493.399999999998</v>
      </c>
      <c r="BR29" s="23">
        <f t="shared" si="166"/>
        <v>13385.039999999997</v>
      </c>
      <c r="BS29" s="23">
        <f t="shared" si="166"/>
        <v>15090.419999999998</v>
      </c>
      <c r="BT29" s="23">
        <f t="shared" si="166"/>
        <v>15025.919999999998</v>
      </c>
      <c r="BU29" s="23">
        <f t="shared" si="166"/>
        <v>8470.14</v>
      </c>
      <c r="BV29" s="23">
        <f t="shared" si="166"/>
        <v>15487.739999999998</v>
      </c>
      <c r="BW29" s="23">
        <f t="shared" si="166"/>
        <v>15255.539999999997</v>
      </c>
      <c r="BX29" s="23">
        <f t="shared" si="166"/>
        <v>13325.699999999999</v>
      </c>
      <c r="BY29" s="23">
        <f t="shared" si="166"/>
        <v>7936.08</v>
      </c>
      <c r="BZ29" s="23">
        <f t="shared" si="166"/>
        <v>17107.98</v>
      </c>
      <c r="CA29" s="23">
        <f t="shared" si="166"/>
        <v>14094.539999999997</v>
      </c>
      <c r="CB29" s="23">
        <f t="shared" si="166"/>
        <v>10637.339999999998</v>
      </c>
      <c r="CC29" s="23">
        <f t="shared" si="166"/>
        <v>8870.0399999999991</v>
      </c>
    </row>
    <row r="30" spans="1:81" s="5" customFormat="1" ht="87" customHeight="1">
      <c r="A30" s="44" t="s">
        <v>6</v>
      </c>
      <c r="B30" s="44"/>
      <c r="C30" s="44"/>
      <c r="D30" s="44"/>
      <c r="E30" s="44"/>
      <c r="F30" s="44"/>
      <c r="G30" s="24" t="s">
        <v>5</v>
      </c>
      <c r="H30" s="23">
        <v>1.55</v>
      </c>
      <c r="I30" s="23">
        <f>1.55*12*I35</f>
        <v>12644.28</v>
      </c>
      <c r="J30" s="23">
        <f t="shared" ref="J30:AJ30" si="167">1.55*12*J35</f>
        <v>8459.2800000000007</v>
      </c>
      <c r="K30" s="23">
        <f t="shared" si="167"/>
        <v>9930.5400000000009</v>
      </c>
      <c r="L30" s="23">
        <f t="shared" si="167"/>
        <v>9716.64</v>
      </c>
      <c r="M30" s="23">
        <f t="shared" si="167"/>
        <v>6130.5600000000013</v>
      </c>
      <c r="N30" s="23">
        <f t="shared" si="167"/>
        <v>13890.48</v>
      </c>
      <c r="O30" s="23">
        <f t="shared" si="167"/>
        <v>6190.0800000000008</v>
      </c>
      <c r="P30" s="23">
        <f t="shared" si="167"/>
        <v>9859.86</v>
      </c>
      <c r="Q30" s="23">
        <f t="shared" si="167"/>
        <v>19818.300000000003</v>
      </c>
      <c r="R30" s="23">
        <f t="shared" si="167"/>
        <v>10949.820000000002</v>
      </c>
      <c r="S30" s="23">
        <f t="shared" si="167"/>
        <v>9192.1200000000008</v>
      </c>
      <c r="T30" s="23">
        <f t="shared" si="167"/>
        <v>13780.74</v>
      </c>
      <c r="U30" s="23">
        <f t="shared" si="167"/>
        <v>10938.660000000002</v>
      </c>
      <c r="V30" s="23">
        <f t="shared" si="167"/>
        <v>10235.58</v>
      </c>
      <c r="W30" s="23">
        <f t="shared" si="167"/>
        <v>7257.72</v>
      </c>
      <c r="X30" s="23">
        <f t="shared" si="167"/>
        <v>6599.2800000000007</v>
      </c>
      <c r="Y30" s="23">
        <f t="shared" si="167"/>
        <v>10209.540000000001</v>
      </c>
      <c r="Z30" s="23">
        <f t="shared" si="167"/>
        <v>18216.84</v>
      </c>
      <c r="AA30" s="23">
        <f t="shared" si="167"/>
        <v>13561.260000000002</v>
      </c>
      <c r="AB30" s="23">
        <f t="shared" si="167"/>
        <v>8801.52</v>
      </c>
      <c r="AC30" s="23">
        <f t="shared" si="167"/>
        <v>11098.62</v>
      </c>
      <c r="AD30" s="23">
        <f t="shared" si="167"/>
        <v>10734.060000000001</v>
      </c>
      <c r="AE30" s="23">
        <f t="shared" si="167"/>
        <v>10655.94</v>
      </c>
      <c r="AF30" s="23">
        <f t="shared" si="167"/>
        <v>7921.74</v>
      </c>
      <c r="AG30" s="23">
        <f t="shared" si="167"/>
        <v>7865.9400000000005</v>
      </c>
      <c r="AH30" s="23">
        <f t="shared" si="167"/>
        <v>7839.9000000000005</v>
      </c>
      <c r="AI30" s="23">
        <f t="shared" si="167"/>
        <v>7821.3</v>
      </c>
      <c r="AJ30" s="23">
        <f t="shared" si="167"/>
        <v>7678.0800000000008</v>
      </c>
      <c r="AK30" s="25" t="s">
        <v>5</v>
      </c>
      <c r="AL30" s="22">
        <v>1.55</v>
      </c>
      <c r="AM30" s="23">
        <f>1.55*12*AM35</f>
        <v>4852.74</v>
      </c>
      <c r="AN30" s="23">
        <f t="shared" ref="AN30:AZ30" si="168">1.55*12*AN35</f>
        <v>9225.6</v>
      </c>
      <c r="AO30" s="23">
        <f t="shared" si="168"/>
        <v>9727.8000000000011</v>
      </c>
      <c r="AP30" s="23">
        <f t="shared" si="168"/>
        <v>9649.68</v>
      </c>
      <c r="AQ30" s="23">
        <f t="shared" si="168"/>
        <v>10879.140000000001</v>
      </c>
      <c r="AR30" s="23">
        <f t="shared" si="168"/>
        <v>10832.640000000001</v>
      </c>
      <c r="AS30" s="23">
        <f t="shared" si="168"/>
        <v>6106.380000000001</v>
      </c>
      <c r="AT30" s="23">
        <f t="shared" si="168"/>
        <v>11165.58</v>
      </c>
      <c r="AU30" s="23">
        <f t="shared" si="168"/>
        <v>10998.18</v>
      </c>
      <c r="AV30" s="23">
        <f t="shared" si="168"/>
        <v>5721.3600000000006</v>
      </c>
      <c r="AW30" s="23">
        <f t="shared" si="168"/>
        <v>12333.660000000002</v>
      </c>
      <c r="AX30" s="23">
        <f t="shared" si="168"/>
        <v>10161.18</v>
      </c>
      <c r="AY30" s="23">
        <f t="shared" si="168"/>
        <v>7668.7800000000007</v>
      </c>
      <c r="AZ30" s="23">
        <f t="shared" si="168"/>
        <v>6394.68</v>
      </c>
      <c r="BA30" s="25" t="s">
        <v>5</v>
      </c>
      <c r="BB30" s="22">
        <v>1.55</v>
      </c>
      <c r="BC30" s="23">
        <f>1.55*12*BC35</f>
        <v>12316.920000000002</v>
      </c>
      <c r="BD30" s="23">
        <f t="shared" ref="BD30:BL30" si="169">1.55*12*BD35</f>
        <v>18367.5</v>
      </c>
      <c r="BE30" s="23">
        <f t="shared" si="169"/>
        <v>10866.12</v>
      </c>
      <c r="BF30" s="23">
        <f t="shared" si="169"/>
        <v>7434.42</v>
      </c>
      <c r="BG30" s="23">
        <f t="shared" si="169"/>
        <v>15888.120000000003</v>
      </c>
      <c r="BH30" s="23">
        <f t="shared" si="169"/>
        <v>16120.620000000003</v>
      </c>
      <c r="BI30" s="23">
        <f t="shared" si="169"/>
        <v>10713.6</v>
      </c>
      <c r="BJ30" s="23">
        <f t="shared" si="169"/>
        <v>11115.36</v>
      </c>
      <c r="BK30" s="23">
        <f t="shared" si="169"/>
        <v>11050.260000000002</v>
      </c>
      <c r="BL30" s="23">
        <f t="shared" si="169"/>
        <v>11094.900000000001</v>
      </c>
      <c r="BM30" s="25" t="s">
        <v>5</v>
      </c>
      <c r="BN30" s="22">
        <v>1.55</v>
      </c>
      <c r="BO30" s="23">
        <f>1.55*12*BO35</f>
        <v>4852.74</v>
      </c>
      <c r="BP30" s="23">
        <f t="shared" ref="BP30:CC30" si="170">1.55*12*BP35</f>
        <v>9225.6</v>
      </c>
      <c r="BQ30" s="23">
        <f t="shared" si="170"/>
        <v>9727.8000000000011</v>
      </c>
      <c r="BR30" s="23">
        <f t="shared" si="170"/>
        <v>9649.68</v>
      </c>
      <c r="BS30" s="23">
        <f t="shared" si="170"/>
        <v>10879.140000000001</v>
      </c>
      <c r="BT30" s="23">
        <f t="shared" si="170"/>
        <v>10832.640000000001</v>
      </c>
      <c r="BU30" s="23">
        <f t="shared" si="170"/>
        <v>6106.380000000001</v>
      </c>
      <c r="BV30" s="23">
        <f t="shared" si="170"/>
        <v>11165.58</v>
      </c>
      <c r="BW30" s="23">
        <f t="shared" si="170"/>
        <v>10998.18</v>
      </c>
      <c r="BX30" s="23">
        <f t="shared" si="170"/>
        <v>9606.9000000000015</v>
      </c>
      <c r="BY30" s="23">
        <f t="shared" si="170"/>
        <v>5721.3600000000006</v>
      </c>
      <c r="BZ30" s="23">
        <f t="shared" si="170"/>
        <v>12333.660000000002</v>
      </c>
      <c r="CA30" s="23">
        <f t="shared" si="170"/>
        <v>10161.18</v>
      </c>
      <c r="CB30" s="23">
        <f t="shared" si="170"/>
        <v>7668.7800000000007</v>
      </c>
      <c r="CC30" s="23">
        <f t="shared" si="170"/>
        <v>6394.68</v>
      </c>
    </row>
    <row r="31" spans="1:81" s="5" customFormat="1" ht="33.75">
      <c r="A31" s="44" t="s">
        <v>37</v>
      </c>
      <c r="B31" s="44"/>
      <c r="C31" s="44"/>
      <c r="D31" s="44"/>
      <c r="E31" s="44"/>
      <c r="F31" s="44"/>
      <c r="G31" s="26" t="s">
        <v>45</v>
      </c>
      <c r="H31" s="23">
        <f>0.56+0.33+0.25+0.14+0.19+0.25</f>
        <v>1.7200000000000002</v>
      </c>
      <c r="I31" s="23">
        <f>1.72*12*I35</f>
        <v>14031.072</v>
      </c>
      <c r="J31" s="23">
        <f t="shared" ref="J31:AJ31" si="171">1.72*12*J35</f>
        <v>9387.0720000000001</v>
      </c>
      <c r="K31" s="23">
        <f t="shared" si="171"/>
        <v>11019.696</v>
      </c>
      <c r="L31" s="23">
        <f t="shared" si="171"/>
        <v>10782.335999999999</v>
      </c>
      <c r="M31" s="23">
        <f t="shared" si="171"/>
        <v>6802.9440000000004</v>
      </c>
      <c r="N31" s="23">
        <f t="shared" si="171"/>
        <v>15413.951999999999</v>
      </c>
      <c r="O31" s="23">
        <f t="shared" si="171"/>
        <v>6868.9920000000002</v>
      </c>
      <c r="P31" s="23">
        <f t="shared" si="171"/>
        <v>10941.264000000001</v>
      </c>
      <c r="Q31" s="23">
        <f t="shared" si="171"/>
        <v>21991.920000000002</v>
      </c>
      <c r="R31" s="23">
        <f t="shared" si="171"/>
        <v>12150.768000000002</v>
      </c>
      <c r="S31" s="23">
        <f t="shared" si="171"/>
        <v>10200.288</v>
      </c>
      <c r="T31" s="23">
        <f t="shared" si="171"/>
        <v>15292.175999999999</v>
      </c>
      <c r="U31" s="23">
        <f t="shared" si="171"/>
        <v>12138.384</v>
      </c>
      <c r="V31" s="23">
        <f t="shared" si="171"/>
        <v>11358.191999999999</v>
      </c>
      <c r="W31" s="23">
        <f t="shared" si="171"/>
        <v>8053.7280000000001</v>
      </c>
      <c r="X31" s="23">
        <f t="shared" si="171"/>
        <v>7323.0720000000001</v>
      </c>
      <c r="Y31" s="23">
        <f t="shared" si="171"/>
        <v>11329.296</v>
      </c>
      <c r="Z31" s="23">
        <f t="shared" si="171"/>
        <v>20214.815999999999</v>
      </c>
      <c r="AA31" s="23">
        <f t="shared" si="171"/>
        <v>15048.624000000002</v>
      </c>
      <c r="AB31" s="23">
        <f t="shared" si="171"/>
        <v>9766.848</v>
      </c>
      <c r="AC31" s="23">
        <f t="shared" si="171"/>
        <v>12315.888000000001</v>
      </c>
      <c r="AD31" s="23">
        <f t="shared" si="171"/>
        <v>11911.344000000001</v>
      </c>
      <c r="AE31" s="23">
        <f t="shared" si="171"/>
        <v>11824.655999999999</v>
      </c>
      <c r="AF31" s="23">
        <f t="shared" si="171"/>
        <v>8790.5759999999991</v>
      </c>
      <c r="AG31" s="23">
        <f t="shared" si="171"/>
        <v>8728.655999999999</v>
      </c>
      <c r="AH31" s="23">
        <f t="shared" si="171"/>
        <v>8699.76</v>
      </c>
      <c r="AI31" s="23">
        <f t="shared" si="171"/>
        <v>8679.1200000000008</v>
      </c>
      <c r="AJ31" s="23">
        <f t="shared" si="171"/>
        <v>8520.1920000000009</v>
      </c>
      <c r="AK31" s="27" t="s">
        <v>45</v>
      </c>
      <c r="AL31" s="22">
        <v>1.7</v>
      </c>
      <c r="AM31" s="23">
        <f>1.7*12*AM35</f>
        <v>5322.3599999999988</v>
      </c>
      <c r="AN31" s="23">
        <f t="shared" ref="AN31:AZ31" si="172">1.7*12*AN35</f>
        <v>10118.4</v>
      </c>
      <c r="AO31" s="23">
        <f t="shared" si="172"/>
        <v>10669.199999999999</v>
      </c>
      <c r="AP31" s="23">
        <f t="shared" si="172"/>
        <v>10583.519999999999</v>
      </c>
      <c r="AQ31" s="23">
        <f t="shared" si="172"/>
        <v>11931.96</v>
      </c>
      <c r="AR31" s="23">
        <f t="shared" si="172"/>
        <v>11880.96</v>
      </c>
      <c r="AS31" s="23">
        <f t="shared" si="172"/>
        <v>6697.32</v>
      </c>
      <c r="AT31" s="23">
        <f t="shared" si="172"/>
        <v>12246.119999999999</v>
      </c>
      <c r="AU31" s="23">
        <f t="shared" si="172"/>
        <v>12062.519999999999</v>
      </c>
      <c r="AV31" s="23">
        <f t="shared" si="172"/>
        <v>6275.04</v>
      </c>
      <c r="AW31" s="23">
        <f t="shared" si="172"/>
        <v>13527.24</v>
      </c>
      <c r="AX31" s="23">
        <f t="shared" si="172"/>
        <v>11144.519999999999</v>
      </c>
      <c r="AY31" s="23">
        <f t="shared" si="172"/>
        <v>8410.92</v>
      </c>
      <c r="AZ31" s="23">
        <f t="shared" si="172"/>
        <v>7013.5199999999995</v>
      </c>
      <c r="BA31" s="27" t="s">
        <v>45</v>
      </c>
      <c r="BB31" s="22">
        <v>0</v>
      </c>
      <c r="BC31" s="23">
        <f>0*12*BC35</f>
        <v>0</v>
      </c>
      <c r="BD31" s="23">
        <f t="shared" ref="BD31:BL31" si="173">0*12*BD35</f>
        <v>0</v>
      </c>
      <c r="BE31" s="23">
        <f t="shared" si="173"/>
        <v>0</v>
      </c>
      <c r="BF31" s="23">
        <f t="shared" si="173"/>
        <v>0</v>
      </c>
      <c r="BG31" s="23">
        <f t="shared" si="173"/>
        <v>0</v>
      </c>
      <c r="BH31" s="23">
        <f t="shared" si="173"/>
        <v>0</v>
      </c>
      <c r="BI31" s="23">
        <f t="shared" si="173"/>
        <v>0</v>
      </c>
      <c r="BJ31" s="23">
        <f t="shared" si="173"/>
        <v>0</v>
      </c>
      <c r="BK31" s="23">
        <f t="shared" si="173"/>
        <v>0</v>
      </c>
      <c r="BL31" s="23">
        <f t="shared" si="173"/>
        <v>0</v>
      </c>
      <c r="BM31" s="27" t="s">
        <v>45</v>
      </c>
      <c r="BN31" s="22">
        <v>0</v>
      </c>
      <c r="BO31" s="23">
        <f>0*12*BO35</f>
        <v>0</v>
      </c>
      <c r="BP31" s="23">
        <f t="shared" ref="BP31:CC31" si="174">0*12*BP35</f>
        <v>0</v>
      </c>
      <c r="BQ31" s="23">
        <f t="shared" si="174"/>
        <v>0</v>
      </c>
      <c r="BR31" s="23">
        <f t="shared" si="174"/>
        <v>0</v>
      </c>
      <c r="BS31" s="23">
        <f t="shared" si="174"/>
        <v>0</v>
      </c>
      <c r="BT31" s="23">
        <f t="shared" si="174"/>
        <v>0</v>
      </c>
      <c r="BU31" s="23">
        <f t="shared" si="174"/>
        <v>0</v>
      </c>
      <c r="BV31" s="23">
        <f t="shared" si="174"/>
        <v>0</v>
      </c>
      <c r="BW31" s="23">
        <f t="shared" si="174"/>
        <v>0</v>
      </c>
      <c r="BX31" s="23">
        <f t="shared" si="174"/>
        <v>0</v>
      </c>
      <c r="BY31" s="23">
        <f t="shared" si="174"/>
        <v>0</v>
      </c>
      <c r="BZ31" s="23">
        <f t="shared" si="174"/>
        <v>0</v>
      </c>
      <c r="CA31" s="23">
        <f t="shared" si="174"/>
        <v>0</v>
      </c>
      <c r="CB31" s="23">
        <f t="shared" si="174"/>
        <v>0</v>
      </c>
      <c r="CC31" s="23">
        <f t="shared" si="174"/>
        <v>0</v>
      </c>
    </row>
    <row r="32" spans="1:81" s="5" customFormat="1">
      <c r="A32" s="44" t="s">
        <v>50</v>
      </c>
      <c r="B32" s="44"/>
      <c r="C32" s="44"/>
      <c r="D32" s="44"/>
      <c r="E32" s="44"/>
      <c r="F32" s="44"/>
      <c r="G32" s="22" t="s">
        <v>4</v>
      </c>
      <c r="H32" s="23">
        <v>0.96</v>
      </c>
      <c r="I32" s="23">
        <f>0.96*12*I35</f>
        <v>7831.2959999999994</v>
      </c>
      <c r="J32" s="23">
        <f t="shared" ref="J32:AJ32" si="175">0.96*12*J35</f>
        <v>5239.2960000000003</v>
      </c>
      <c r="K32" s="23">
        <f t="shared" si="175"/>
        <v>6150.5279999999993</v>
      </c>
      <c r="L32" s="23">
        <f t="shared" si="175"/>
        <v>6018.0479999999998</v>
      </c>
      <c r="M32" s="23">
        <f t="shared" si="175"/>
        <v>3796.9920000000002</v>
      </c>
      <c r="N32" s="23">
        <f t="shared" si="175"/>
        <v>8603.1359999999986</v>
      </c>
      <c r="O32" s="23">
        <f t="shared" si="175"/>
        <v>3833.8559999999998</v>
      </c>
      <c r="P32" s="23">
        <f t="shared" si="175"/>
        <v>6106.7520000000004</v>
      </c>
      <c r="Q32" s="23">
        <f t="shared" si="175"/>
        <v>12274.56</v>
      </c>
      <c r="R32" s="23">
        <f t="shared" si="175"/>
        <v>6781.8240000000005</v>
      </c>
      <c r="S32" s="23">
        <f t="shared" si="175"/>
        <v>5693.1839999999993</v>
      </c>
      <c r="T32" s="23">
        <f t="shared" si="175"/>
        <v>8535.1679999999997</v>
      </c>
      <c r="U32" s="23">
        <f t="shared" si="175"/>
        <v>6774.9120000000003</v>
      </c>
      <c r="V32" s="23">
        <f t="shared" si="175"/>
        <v>6339.4559999999992</v>
      </c>
      <c r="W32" s="23">
        <f t="shared" si="175"/>
        <v>4495.1039999999994</v>
      </c>
      <c r="X32" s="23">
        <f t="shared" si="175"/>
        <v>4087.2959999999998</v>
      </c>
      <c r="Y32" s="23">
        <f t="shared" si="175"/>
        <v>6323.3279999999995</v>
      </c>
      <c r="Z32" s="23">
        <f t="shared" si="175"/>
        <v>11282.688</v>
      </c>
      <c r="AA32" s="23">
        <f t="shared" si="175"/>
        <v>8399.232</v>
      </c>
      <c r="AB32" s="23">
        <f t="shared" si="175"/>
        <v>5451.2639999999992</v>
      </c>
      <c r="AC32" s="23">
        <f t="shared" si="175"/>
        <v>6873.9840000000004</v>
      </c>
      <c r="AD32" s="23">
        <f t="shared" si="175"/>
        <v>6648.192</v>
      </c>
      <c r="AE32" s="23">
        <f t="shared" si="175"/>
        <v>6599.8079999999991</v>
      </c>
      <c r="AF32" s="23">
        <f t="shared" si="175"/>
        <v>4906.3679999999995</v>
      </c>
      <c r="AG32" s="23">
        <f t="shared" si="175"/>
        <v>4871.808</v>
      </c>
      <c r="AH32" s="23">
        <f t="shared" si="175"/>
        <v>4855.6799999999994</v>
      </c>
      <c r="AI32" s="23">
        <f t="shared" si="175"/>
        <v>4844.16</v>
      </c>
      <c r="AJ32" s="23">
        <f t="shared" si="175"/>
        <v>4755.4560000000001</v>
      </c>
      <c r="AK32" s="23" t="s">
        <v>4</v>
      </c>
      <c r="AL32" s="22">
        <v>1.3</v>
      </c>
      <c r="AM32" s="23">
        <f>1.3*12*AM35</f>
        <v>4070.04</v>
      </c>
      <c r="AN32" s="23">
        <f t="shared" ref="AN32:AZ32" si="176">1.3*12*AN35</f>
        <v>7737.6</v>
      </c>
      <c r="AO32" s="23">
        <f t="shared" si="176"/>
        <v>8158.8000000000011</v>
      </c>
      <c r="AP32" s="23">
        <f t="shared" si="176"/>
        <v>8093.28</v>
      </c>
      <c r="AQ32" s="23">
        <f t="shared" si="176"/>
        <v>9124.44</v>
      </c>
      <c r="AR32" s="23">
        <f t="shared" si="176"/>
        <v>9085.44</v>
      </c>
      <c r="AS32" s="23">
        <f t="shared" si="176"/>
        <v>5121.4800000000005</v>
      </c>
      <c r="AT32" s="23">
        <f t="shared" si="176"/>
        <v>9364.68</v>
      </c>
      <c r="AU32" s="23">
        <f t="shared" si="176"/>
        <v>9224.2800000000007</v>
      </c>
      <c r="AV32" s="23">
        <f t="shared" si="176"/>
        <v>4798.5600000000004</v>
      </c>
      <c r="AW32" s="23">
        <f t="shared" si="176"/>
        <v>10344.36</v>
      </c>
      <c r="AX32" s="23">
        <f t="shared" si="176"/>
        <v>8522.2800000000007</v>
      </c>
      <c r="AY32" s="23">
        <f t="shared" si="176"/>
        <v>6431.880000000001</v>
      </c>
      <c r="AZ32" s="23">
        <f t="shared" si="176"/>
        <v>5363.2800000000007</v>
      </c>
      <c r="BA32" s="23" t="s">
        <v>4</v>
      </c>
      <c r="BB32" s="22">
        <v>0.95</v>
      </c>
      <c r="BC32" s="23">
        <f>0.95*12*BC35</f>
        <v>7549.08</v>
      </c>
      <c r="BD32" s="23">
        <f t="shared" ref="BD32:BL32" si="177">0.95*12*BD35</f>
        <v>11257.499999999998</v>
      </c>
      <c r="BE32" s="23">
        <f t="shared" si="177"/>
        <v>6659.88</v>
      </c>
      <c r="BF32" s="23">
        <f t="shared" si="177"/>
        <v>4556.579999999999</v>
      </c>
      <c r="BG32" s="23">
        <f t="shared" si="177"/>
        <v>9737.8799999999992</v>
      </c>
      <c r="BH32" s="23">
        <f t="shared" si="177"/>
        <v>9880.3799999999992</v>
      </c>
      <c r="BI32" s="23">
        <f t="shared" si="177"/>
        <v>6566.4</v>
      </c>
      <c r="BJ32" s="23">
        <f t="shared" si="177"/>
        <v>6812.6399999999994</v>
      </c>
      <c r="BK32" s="23">
        <f t="shared" si="177"/>
        <v>6772.74</v>
      </c>
      <c r="BL32" s="23">
        <f t="shared" si="177"/>
        <v>6800.0999999999995</v>
      </c>
      <c r="BM32" s="23" t="s">
        <v>4</v>
      </c>
      <c r="BN32" s="22">
        <v>1</v>
      </c>
      <c r="BO32" s="23">
        <f>1*12*BO35</f>
        <v>3130.7999999999997</v>
      </c>
      <c r="BP32" s="23">
        <f t="shared" ref="BP32:CC32" si="178">1*12*BP35</f>
        <v>5952</v>
      </c>
      <c r="BQ32" s="23">
        <f t="shared" si="178"/>
        <v>6276</v>
      </c>
      <c r="BR32" s="23">
        <f t="shared" si="178"/>
        <v>6225.5999999999995</v>
      </c>
      <c r="BS32" s="23">
        <f t="shared" si="178"/>
        <v>7018.7999999999993</v>
      </c>
      <c r="BT32" s="23">
        <f t="shared" si="178"/>
        <v>6988.7999999999993</v>
      </c>
      <c r="BU32" s="23">
        <f t="shared" si="178"/>
        <v>3939.6000000000004</v>
      </c>
      <c r="BV32" s="23">
        <f t="shared" si="178"/>
        <v>7203.5999999999995</v>
      </c>
      <c r="BW32" s="23">
        <f t="shared" si="178"/>
        <v>7095.5999999999995</v>
      </c>
      <c r="BX32" s="23">
        <f t="shared" si="178"/>
        <v>6198</v>
      </c>
      <c r="BY32" s="23">
        <f t="shared" si="178"/>
        <v>3691.2000000000003</v>
      </c>
      <c r="BZ32" s="23">
        <f t="shared" si="178"/>
        <v>7957.2000000000007</v>
      </c>
      <c r="CA32" s="23">
        <f t="shared" si="178"/>
        <v>6555.5999999999995</v>
      </c>
      <c r="CB32" s="23">
        <f t="shared" si="178"/>
        <v>4947.6000000000004</v>
      </c>
      <c r="CC32" s="23">
        <f t="shared" si="178"/>
        <v>4125.6000000000004</v>
      </c>
    </row>
    <row r="33" spans="1:93" s="5" customFormat="1">
      <c r="A33" s="44" t="s">
        <v>51</v>
      </c>
      <c r="B33" s="44"/>
      <c r="C33" s="44"/>
      <c r="D33" s="44"/>
      <c r="E33" s="44"/>
      <c r="F33" s="44"/>
      <c r="G33" s="22" t="s">
        <v>8</v>
      </c>
      <c r="H33" s="23">
        <v>0.8</v>
      </c>
      <c r="I33" s="23">
        <f>0.8*12*I35</f>
        <v>6526.0800000000008</v>
      </c>
      <c r="J33" s="23">
        <f t="shared" ref="J33:AJ33" si="179">0.8*12*J35</f>
        <v>4366.0800000000008</v>
      </c>
      <c r="K33" s="23">
        <f t="shared" si="179"/>
        <v>5125.4400000000005</v>
      </c>
      <c r="L33" s="23">
        <f t="shared" si="179"/>
        <v>5015.0400000000009</v>
      </c>
      <c r="M33" s="23">
        <f t="shared" si="179"/>
        <v>3164.1600000000008</v>
      </c>
      <c r="N33" s="23">
        <f t="shared" si="179"/>
        <v>7169.2800000000007</v>
      </c>
      <c r="O33" s="23">
        <f t="shared" si="179"/>
        <v>3194.8800000000006</v>
      </c>
      <c r="P33" s="23">
        <f t="shared" si="179"/>
        <v>5088.9600000000009</v>
      </c>
      <c r="Q33" s="23">
        <f t="shared" si="179"/>
        <v>10228.800000000001</v>
      </c>
      <c r="R33" s="23">
        <f t="shared" si="179"/>
        <v>5651.5200000000013</v>
      </c>
      <c r="S33" s="23">
        <f t="shared" si="179"/>
        <v>4744.3200000000006</v>
      </c>
      <c r="T33" s="23">
        <f t="shared" si="179"/>
        <v>7112.6400000000012</v>
      </c>
      <c r="U33" s="23">
        <f t="shared" si="179"/>
        <v>5645.7600000000011</v>
      </c>
      <c r="V33" s="23">
        <f t="shared" si="179"/>
        <v>5282.88</v>
      </c>
      <c r="W33" s="23">
        <f t="shared" si="179"/>
        <v>3745.9200000000005</v>
      </c>
      <c r="X33" s="23">
        <f t="shared" si="179"/>
        <v>3406.0800000000008</v>
      </c>
      <c r="Y33" s="23">
        <f t="shared" si="179"/>
        <v>5269.4400000000005</v>
      </c>
      <c r="Z33" s="23">
        <f t="shared" si="179"/>
        <v>9402.2400000000016</v>
      </c>
      <c r="AA33" s="23">
        <f t="shared" si="179"/>
        <v>6999.3600000000015</v>
      </c>
      <c r="AB33" s="23">
        <f t="shared" si="179"/>
        <v>4542.72</v>
      </c>
      <c r="AC33" s="23">
        <f t="shared" si="179"/>
        <v>5728.3200000000015</v>
      </c>
      <c r="AD33" s="23">
        <f t="shared" si="179"/>
        <v>5540.1600000000008</v>
      </c>
      <c r="AE33" s="23">
        <f t="shared" si="179"/>
        <v>5499.84</v>
      </c>
      <c r="AF33" s="23">
        <f t="shared" si="179"/>
        <v>4088.6400000000003</v>
      </c>
      <c r="AG33" s="23">
        <f t="shared" si="179"/>
        <v>4059.8400000000006</v>
      </c>
      <c r="AH33" s="23">
        <f t="shared" si="179"/>
        <v>4046.4000000000005</v>
      </c>
      <c r="AI33" s="23">
        <f t="shared" si="179"/>
        <v>4036.8000000000006</v>
      </c>
      <c r="AJ33" s="23">
        <f t="shared" si="179"/>
        <v>3962.8800000000006</v>
      </c>
      <c r="AK33" s="23" t="s">
        <v>8</v>
      </c>
      <c r="AL33" s="22">
        <v>0.5</v>
      </c>
      <c r="AM33" s="23">
        <f>0.5*12*AM35</f>
        <v>1565.3999999999999</v>
      </c>
      <c r="AN33" s="23">
        <f t="shared" ref="AN33:AZ33" si="180">0.5*12*AN35</f>
        <v>2976</v>
      </c>
      <c r="AO33" s="23">
        <f t="shared" si="180"/>
        <v>3138</v>
      </c>
      <c r="AP33" s="23">
        <f t="shared" si="180"/>
        <v>3112.7999999999997</v>
      </c>
      <c r="AQ33" s="23">
        <f t="shared" si="180"/>
        <v>3509.3999999999996</v>
      </c>
      <c r="AR33" s="23">
        <f t="shared" si="180"/>
        <v>3494.3999999999996</v>
      </c>
      <c r="AS33" s="23">
        <f t="shared" si="180"/>
        <v>1969.8000000000002</v>
      </c>
      <c r="AT33" s="23">
        <f t="shared" si="180"/>
        <v>3601.7999999999997</v>
      </c>
      <c r="AU33" s="23">
        <f t="shared" si="180"/>
        <v>3547.7999999999997</v>
      </c>
      <c r="AV33" s="23">
        <f t="shared" si="180"/>
        <v>1845.6000000000001</v>
      </c>
      <c r="AW33" s="23">
        <f t="shared" si="180"/>
        <v>3978.6000000000004</v>
      </c>
      <c r="AX33" s="23">
        <f t="shared" si="180"/>
        <v>3277.7999999999997</v>
      </c>
      <c r="AY33" s="23">
        <f t="shared" si="180"/>
        <v>2473.8000000000002</v>
      </c>
      <c r="AZ33" s="23">
        <f t="shared" si="180"/>
        <v>2062.8000000000002</v>
      </c>
      <c r="BA33" s="23" t="s">
        <v>8</v>
      </c>
      <c r="BB33" s="22">
        <v>0.8</v>
      </c>
      <c r="BC33" s="23">
        <f>0.8*12*BC35</f>
        <v>6357.1200000000017</v>
      </c>
      <c r="BD33" s="23">
        <f t="shared" ref="BD33:BL33" si="181">0.8*12*BD35</f>
        <v>9480.0000000000018</v>
      </c>
      <c r="BE33" s="23">
        <f t="shared" si="181"/>
        <v>5608.3200000000015</v>
      </c>
      <c r="BF33" s="23">
        <f t="shared" si="181"/>
        <v>3837.1200000000003</v>
      </c>
      <c r="BG33" s="23">
        <f t="shared" si="181"/>
        <v>8200.3200000000015</v>
      </c>
      <c r="BH33" s="23">
        <f t="shared" si="181"/>
        <v>8320.3200000000015</v>
      </c>
      <c r="BI33" s="23">
        <f t="shared" si="181"/>
        <v>5529.6</v>
      </c>
      <c r="BJ33" s="23">
        <f t="shared" si="181"/>
        <v>5736.9600000000009</v>
      </c>
      <c r="BK33" s="23">
        <f t="shared" si="181"/>
        <v>5703.3600000000015</v>
      </c>
      <c r="BL33" s="23">
        <f t="shared" si="181"/>
        <v>5726.4000000000005</v>
      </c>
      <c r="BM33" s="23" t="s">
        <v>8</v>
      </c>
      <c r="BN33" s="22">
        <v>0.41</v>
      </c>
      <c r="BO33" s="23">
        <f>0.41*12*BO35</f>
        <v>1283.6279999999999</v>
      </c>
      <c r="BP33" s="23">
        <f t="shared" ref="BP33:CC33" si="182">0.41*12*BP35</f>
        <v>2440.3200000000002</v>
      </c>
      <c r="BQ33" s="23">
        <f t="shared" si="182"/>
        <v>2573.16</v>
      </c>
      <c r="BR33" s="23">
        <f t="shared" si="182"/>
        <v>2552.4959999999996</v>
      </c>
      <c r="BS33" s="23">
        <f t="shared" si="182"/>
        <v>2877.7079999999996</v>
      </c>
      <c r="BT33" s="23">
        <f t="shared" si="182"/>
        <v>2865.4079999999999</v>
      </c>
      <c r="BU33" s="23">
        <f t="shared" si="182"/>
        <v>1615.2360000000001</v>
      </c>
      <c r="BV33" s="23">
        <f t="shared" si="182"/>
        <v>2953.4759999999997</v>
      </c>
      <c r="BW33" s="23">
        <f t="shared" si="182"/>
        <v>2909.1959999999999</v>
      </c>
      <c r="BX33" s="23">
        <f t="shared" si="182"/>
        <v>2541.1799999999998</v>
      </c>
      <c r="BY33" s="23">
        <f t="shared" si="182"/>
        <v>1513.3920000000001</v>
      </c>
      <c r="BZ33" s="23">
        <f t="shared" si="182"/>
        <v>3262.4520000000002</v>
      </c>
      <c r="CA33" s="23">
        <f t="shared" si="182"/>
        <v>2687.7959999999998</v>
      </c>
      <c r="CB33" s="23">
        <f t="shared" si="182"/>
        <v>2028.5160000000001</v>
      </c>
      <c r="CC33" s="23">
        <f t="shared" si="182"/>
        <v>1691.4960000000001</v>
      </c>
    </row>
    <row r="34" spans="1:93" s="5" customFormat="1">
      <c r="A34" s="48" t="s">
        <v>2</v>
      </c>
      <c r="B34" s="48"/>
      <c r="C34" s="48"/>
      <c r="D34" s="48"/>
      <c r="E34" s="48"/>
      <c r="F34" s="48"/>
      <c r="G34" s="30"/>
      <c r="H34" s="31"/>
      <c r="I34" s="31">
        <f>I14+I22+I28</f>
        <v>164620.36799999999</v>
      </c>
      <c r="J34" s="31">
        <f t="shared" ref="J34:M34" si="183">J14+J22+J28</f>
        <v>110134.36799999999</v>
      </c>
      <c r="K34" s="31">
        <f t="shared" si="183"/>
        <v>129289.22399999999</v>
      </c>
      <c r="L34" s="31">
        <f>L14+L22+L28</f>
        <v>126504.38399999998</v>
      </c>
      <c r="M34" s="31">
        <f t="shared" si="183"/>
        <v>79815.936000000016</v>
      </c>
      <c r="N34" s="31">
        <f>N14+N22+N28</f>
        <v>180845.08799999999</v>
      </c>
      <c r="O34" s="31">
        <f t="shared" ref="O34" si="184">O14+O22+O28</f>
        <v>80590.847999999984</v>
      </c>
      <c r="P34" s="31">
        <f>P14+P22+P28</f>
        <v>128369.01600000002</v>
      </c>
      <c r="Q34" s="31">
        <f t="shared" ref="Q34" si="185">Q14+Q22+Q28</f>
        <v>258021.47999999998</v>
      </c>
      <c r="R34" s="31">
        <f>R14+R22+R28</f>
        <v>142559.592</v>
      </c>
      <c r="S34" s="31">
        <f t="shared" ref="S34" si="186">S14+S22+S28</f>
        <v>119675.47199999999</v>
      </c>
      <c r="T34" s="31">
        <f>T14+T22+T28</f>
        <v>179416.34400000001</v>
      </c>
      <c r="U34" s="31">
        <f t="shared" ref="U34" si="187">U14+U22+U28</f>
        <v>142414.29599999997</v>
      </c>
      <c r="V34" s="31">
        <f t="shared" ref="V34:AA34" si="188">V14+V22+V28</f>
        <v>133260.64799999999</v>
      </c>
      <c r="W34" s="31">
        <f t="shared" si="188"/>
        <v>94490.831999999995</v>
      </c>
      <c r="X34" s="31">
        <f t="shared" si="188"/>
        <v>85918.368000000002</v>
      </c>
      <c r="Y34" s="31">
        <f t="shared" si="188"/>
        <v>132921.62399999998</v>
      </c>
      <c r="Z34" s="31">
        <f t="shared" si="188"/>
        <v>237171.50399999996</v>
      </c>
      <c r="AA34" s="31">
        <f t="shared" si="188"/>
        <v>176558.85600000003</v>
      </c>
      <c r="AB34" s="31">
        <f t="shared" ref="AB34:AC34" si="189">AB14+AB22+AB28</f>
        <v>114590.11199999998</v>
      </c>
      <c r="AC34" s="31">
        <f t="shared" si="189"/>
        <v>144496.872</v>
      </c>
      <c r="AD34" s="31">
        <f t="shared" ref="AD34:AG34" si="190">AD14+AD22+AD28</f>
        <v>139750.53599999999</v>
      </c>
      <c r="AE34" s="31">
        <f t="shared" si="190"/>
        <v>138733.46399999998</v>
      </c>
      <c r="AF34" s="31">
        <f t="shared" si="190"/>
        <v>103135.94399999999</v>
      </c>
      <c r="AG34" s="31">
        <f t="shared" si="190"/>
        <v>102409.46399999999</v>
      </c>
      <c r="AH34" s="31">
        <f>AH14+AH22+AH28</f>
        <v>102070.44</v>
      </c>
      <c r="AI34" s="31">
        <f t="shared" ref="AI34" si="191">AI14+AI22+AI28</f>
        <v>101828.28000000001</v>
      </c>
      <c r="AJ34" s="31">
        <f>AJ14+AJ22+AJ28</f>
        <v>99963.647999999986</v>
      </c>
      <c r="AK34" s="32"/>
      <c r="AL34" s="29"/>
      <c r="AM34" s="31">
        <f t="shared" ref="AM34:AN34" si="192">AM14+AM22+AM28</f>
        <v>59359.967999999993</v>
      </c>
      <c r="AN34" s="31">
        <f t="shared" si="192"/>
        <v>112849.92</v>
      </c>
      <c r="AO34" s="31">
        <f>AO14+AO22+AO28</f>
        <v>118992.96000000001</v>
      </c>
      <c r="AP34" s="31">
        <f t="shared" ref="AP34" si="193">AP14+AP22+AP28</f>
        <v>118037.376</v>
      </c>
      <c r="AQ34" s="31">
        <f>AQ14+AQ22+AQ28</f>
        <v>133076.448</v>
      </c>
      <c r="AR34" s="31">
        <f t="shared" ref="AR34:AS34" si="194">AR14+AR22+AR28</f>
        <v>132507.64800000002</v>
      </c>
      <c r="AS34" s="31">
        <f t="shared" si="194"/>
        <v>74694.815999999992</v>
      </c>
      <c r="AT34" s="31">
        <f>AT14+AT22+AT28</f>
        <v>136580.25599999999</v>
      </c>
      <c r="AU34" s="31">
        <f t="shared" ref="AU34" si="195">AU14+AU22+AU28</f>
        <v>134532.576</v>
      </c>
      <c r="AV34" s="31">
        <f t="shared" ref="AV34:AW34" si="196">AV14+AV22+AV28</f>
        <v>69985.152000000002</v>
      </c>
      <c r="AW34" s="31">
        <f t="shared" si="196"/>
        <v>150868.51199999999</v>
      </c>
      <c r="AX34" s="31">
        <f t="shared" ref="AX34" si="197">AX14+AX22+AX28</f>
        <v>124294.17599999999</v>
      </c>
      <c r="AY34" s="31">
        <f t="shared" ref="AY34" si="198">AY14+AY22+AY28</f>
        <v>93806.496000000014</v>
      </c>
      <c r="AZ34" s="31">
        <f>AZ14+AZ22+AZ28</f>
        <v>78221.376000000004</v>
      </c>
      <c r="BA34" s="32"/>
      <c r="BB34" s="21"/>
      <c r="BC34" s="31">
        <f t="shared" ref="BC34:BL34" si="199">BC14+BC22+BC28</f>
        <v>111964.77600000001</v>
      </c>
      <c r="BD34" s="31">
        <f t="shared" si="199"/>
        <v>166966.5</v>
      </c>
      <c r="BE34" s="31">
        <f t="shared" si="199"/>
        <v>98776.535999999993</v>
      </c>
      <c r="BF34" s="31">
        <f t="shared" si="199"/>
        <v>67581.275999999998</v>
      </c>
      <c r="BG34" s="31">
        <f t="shared" si="199"/>
        <v>144428.136</v>
      </c>
      <c r="BH34" s="31">
        <f t="shared" si="199"/>
        <v>146541.636</v>
      </c>
      <c r="BI34" s="31">
        <f t="shared" si="199"/>
        <v>97390.080000000002</v>
      </c>
      <c r="BJ34" s="31">
        <f t="shared" si="199"/>
        <v>101042.20800000001</v>
      </c>
      <c r="BK34" s="31">
        <f t="shared" si="199"/>
        <v>100450.42799999999</v>
      </c>
      <c r="BL34" s="31">
        <f t="shared" si="199"/>
        <v>100856.22</v>
      </c>
      <c r="BM34" s="32"/>
      <c r="BN34" s="29"/>
      <c r="BO34" s="31">
        <f>BO14+BO22+BO28</f>
        <v>43831.199999999997</v>
      </c>
      <c r="BP34" s="31">
        <f t="shared" ref="BP34:BQ34" si="200">BP14+BP22+BP28</f>
        <v>83328</v>
      </c>
      <c r="BQ34" s="31">
        <f t="shared" si="200"/>
        <v>87864</v>
      </c>
      <c r="BR34" s="31">
        <f>BR14+BR22+BR28</f>
        <v>87158.399999999994</v>
      </c>
      <c r="BS34" s="31">
        <f t="shared" ref="BS34" si="201">BS14+BS22+BS28</f>
        <v>98263.2</v>
      </c>
      <c r="BT34" s="31">
        <f>BT14+BT22+BT28</f>
        <v>97843.199999999997</v>
      </c>
      <c r="BU34" s="31">
        <f>BU14+BU22+BU28</f>
        <v>55154.400000000009</v>
      </c>
      <c r="BV34" s="31">
        <f t="shared" ref="BV34" si="202">BV14+BV22+BV28</f>
        <v>100850.4</v>
      </c>
      <c r="BW34" s="31">
        <f>BW14+BW22+BW28</f>
        <v>99338.4</v>
      </c>
      <c r="BX34" s="31">
        <f t="shared" ref="BX34:BY34" si="203">BX14+BX22+BX28</f>
        <v>86772</v>
      </c>
      <c r="BY34" s="31">
        <f t="shared" si="203"/>
        <v>51676.799999999996</v>
      </c>
      <c r="BZ34" s="31">
        <f>BZ14+BZ22+BZ28</f>
        <v>111400.79999999999</v>
      </c>
      <c r="CA34" s="31">
        <f>CA14+CA22+CA28</f>
        <v>91778.4</v>
      </c>
      <c r="CB34" s="31">
        <f t="shared" ref="CB34:CC34" si="204">CB14+CB22+CB28</f>
        <v>69266.399999999994</v>
      </c>
      <c r="CC34" s="31">
        <f t="shared" si="204"/>
        <v>57758.400000000001</v>
      </c>
      <c r="CD34" s="40">
        <f>SUM(I34:CC34)</f>
        <v>7645646.484000002</v>
      </c>
      <c r="CE34" s="41">
        <f>CD34/12*0.05</f>
        <v>31856.86035000001</v>
      </c>
    </row>
    <row r="35" spans="1:93" s="7" customFormat="1">
      <c r="A35" s="48" t="s">
        <v>1</v>
      </c>
      <c r="B35" s="48"/>
      <c r="C35" s="48"/>
      <c r="D35" s="48"/>
      <c r="E35" s="48"/>
      <c r="F35" s="48"/>
      <c r="G35" s="30"/>
      <c r="H35" s="17"/>
      <c r="I35" s="17" t="s">
        <v>141</v>
      </c>
      <c r="J35" s="17" t="s">
        <v>142</v>
      </c>
      <c r="K35" s="17" t="s">
        <v>143</v>
      </c>
      <c r="L35" s="17" t="s">
        <v>144</v>
      </c>
      <c r="M35" s="17" t="s">
        <v>145</v>
      </c>
      <c r="N35" s="17" t="s">
        <v>146</v>
      </c>
      <c r="O35" s="17" t="s">
        <v>147</v>
      </c>
      <c r="P35" s="17" t="s">
        <v>148</v>
      </c>
      <c r="Q35" s="17" t="s">
        <v>149</v>
      </c>
      <c r="R35" s="17" t="s">
        <v>150</v>
      </c>
      <c r="S35" s="17" t="s">
        <v>151</v>
      </c>
      <c r="T35" s="17" t="s">
        <v>152</v>
      </c>
      <c r="U35" s="17" t="s">
        <v>153</v>
      </c>
      <c r="V35" s="17" t="s">
        <v>154</v>
      </c>
      <c r="W35" s="17" t="s">
        <v>155</v>
      </c>
      <c r="X35" s="17" t="s">
        <v>156</v>
      </c>
      <c r="Y35" s="17" t="s">
        <v>157</v>
      </c>
      <c r="Z35" s="17" t="s">
        <v>158</v>
      </c>
      <c r="AA35" s="17" t="s">
        <v>159</v>
      </c>
      <c r="AB35" s="17" t="s">
        <v>160</v>
      </c>
      <c r="AC35" s="17" t="s">
        <v>161</v>
      </c>
      <c r="AD35" s="17" t="s">
        <v>162</v>
      </c>
      <c r="AE35" s="17" t="s">
        <v>163</v>
      </c>
      <c r="AF35" s="17" t="s">
        <v>69</v>
      </c>
      <c r="AG35" s="17" t="s">
        <v>164</v>
      </c>
      <c r="AH35" s="17" t="s">
        <v>61</v>
      </c>
      <c r="AI35" s="17" t="s">
        <v>165</v>
      </c>
      <c r="AJ35" s="17" t="s">
        <v>166</v>
      </c>
      <c r="AK35" s="28"/>
      <c r="AL35" s="30"/>
      <c r="AM35" s="17" t="s">
        <v>167</v>
      </c>
      <c r="AN35" s="17" t="s">
        <v>168</v>
      </c>
      <c r="AO35" s="17" t="s">
        <v>169</v>
      </c>
      <c r="AP35" s="17" t="s">
        <v>170</v>
      </c>
      <c r="AQ35" s="17" t="s">
        <v>171</v>
      </c>
      <c r="AR35" s="17" t="s">
        <v>172</v>
      </c>
      <c r="AS35" s="17" t="s">
        <v>173</v>
      </c>
      <c r="AT35" s="17" t="s">
        <v>174</v>
      </c>
      <c r="AU35" s="17" t="s">
        <v>175</v>
      </c>
      <c r="AV35" s="17" t="s">
        <v>177</v>
      </c>
      <c r="AW35" s="17" t="s">
        <v>178</v>
      </c>
      <c r="AX35" s="17" t="s">
        <v>179</v>
      </c>
      <c r="AY35" s="17" t="s">
        <v>180</v>
      </c>
      <c r="AZ35" s="17" t="s">
        <v>181</v>
      </c>
      <c r="BA35" s="28"/>
      <c r="BB35" s="33"/>
      <c r="BC35" s="34" t="s">
        <v>182</v>
      </c>
      <c r="BD35" s="34" t="s">
        <v>183</v>
      </c>
      <c r="BE35" s="34" t="s">
        <v>184</v>
      </c>
      <c r="BF35" s="34" t="s">
        <v>185</v>
      </c>
      <c r="BG35" s="34" t="s">
        <v>186</v>
      </c>
      <c r="BH35" s="34" t="s">
        <v>187</v>
      </c>
      <c r="BI35" s="34" t="s">
        <v>188</v>
      </c>
      <c r="BJ35" s="34" t="s">
        <v>189</v>
      </c>
      <c r="BK35" s="34" t="s">
        <v>190</v>
      </c>
      <c r="BL35" s="34" t="s">
        <v>191</v>
      </c>
      <c r="BM35" s="28"/>
      <c r="BN35" s="30"/>
      <c r="BO35" s="17" t="s">
        <v>167</v>
      </c>
      <c r="BP35" s="17" t="s">
        <v>168</v>
      </c>
      <c r="BQ35" s="17" t="s">
        <v>169</v>
      </c>
      <c r="BR35" s="17" t="s">
        <v>170</v>
      </c>
      <c r="BS35" s="17" t="s">
        <v>171</v>
      </c>
      <c r="BT35" s="17" t="s">
        <v>172</v>
      </c>
      <c r="BU35" s="17" t="s">
        <v>173</v>
      </c>
      <c r="BV35" s="17" t="s">
        <v>174</v>
      </c>
      <c r="BW35" s="17" t="s">
        <v>175</v>
      </c>
      <c r="BX35" s="17" t="s">
        <v>176</v>
      </c>
      <c r="BY35" s="17" t="s">
        <v>177</v>
      </c>
      <c r="BZ35" s="17" t="s">
        <v>178</v>
      </c>
      <c r="CA35" s="17" t="s">
        <v>179</v>
      </c>
      <c r="CB35" s="17" t="s">
        <v>180</v>
      </c>
      <c r="CC35" s="17" t="s">
        <v>181</v>
      </c>
    </row>
    <row r="36" spans="1:93" s="15" customFormat="1" ht="25.5" customHeight="1">
      <c r="A36" s="49" t="s">
        <v>49</v>
      </c>
      <c r="B36" s="49"/>
      <c r="C36" s="49"/>
      <c r="D36" s="49"/>
      <c r="E36" s="49"/>
      <c r="F36" s="49"/>
      <c r="G36" s="33"/>
      <c r="H36" s="31">
        <f>H14+H22+H28</f>
        <v>20.179000000000002</v>
      </c>
      <c r="I36" s="31">
        <f>I34 /12/I35</f>
        <v>20.18</v>
      </c>
      <c r="J36" s="31">
        <f t="shared" ref="J36:M36" si="205">J34 /12/J35</f>
        <v>20.18</v>
      </c>
      <c r="K36" s="31">
        <f t="shared" si="205"/>
        <v>20.18</v>
      </c>
      <c r="L36" s="31">
        <f>L34 /12/L35</f>
        <v>20.179999999999996</v>
      </c>
      <c r="M36" s="31">
        <f t="shared" si="205"/>
        <v>20.180000000000003</v>
      </c>
      <c r="N36" s="31">
        <f>N34 /12/N35</f>
        <v>20.18</v>
      </c>
      <c r="O36" s="31">
        <f t="shared" ref="O36" si="206">O34 /12/O35</f>
        <v>20.179999999999996</v>
      </c>
      <c r="P36" s="31">
        <f>P34 /12/P35</f>
        <v>20.180000000000003</v>
      </c>
      <c r="Q36" s="31">
        <f t="shared" ref="Q36" si="207">Q34 /12/Q35</f>
        <v>20.179999999999996</v>
      </c>
      <c r="R36" s="31">
        <f>R34 /12/R35</f>
        <v>20.18</v>
      </c>
      <c r="S36" s="31">
        <f t="shared" ref="S36" si="208">S34 /12/S35</f>
        <v>20.18</v>
      </c>
      <c r="T36" s="31">
        <f>T34 /12/T35</f>
        <v>20.180000000000003</v>
      </c>
      <c r="U36" s="31">
        <f t="shared" ref="U36" si="209">U34 /12/U35</f>
        <v>20.179999999999996</v>
      </c>
      <c r="V36" s="31">
        <f t="shared" ref="V36:AA36" si="210">V34/12/V35</f>
        <v>20.18</v>
      </c>
      <c r="W36" s="31">
        <f t="shared" si="210"/>
        <v>20.18</v>
      </c>
      <c r="X36" s="31">
        <f t="shared" si="210"/>
        <v>20.18</v>
      </c>
      <c r="Y36" s="31">
        <f t="shared" si="210"/>
        <v>20.179999999999996</v>
      </c>
      <c r="Z36" s="31">
        <f t="shared" si="210"/>
        <v>20.18</v>
      </c>
      <c r="AA36" s="31">
        <f t="shared" si="210"/>
        <v>20.180000000000003</v>
      </c>
      <c r="AB36" s="31">
        <f t="shared" ref="AB36:AC36" si="211">AB34/12/AB35</f>
        <v>20.179999999999996</v>
      </c>
      <c r="AC36" s="31">
        <f t="shared" si="211"/>
        <v>20.18</v>
      </c>
      <c r="AD36" s="31">
        <f t="shared" ref="AD36:AF36" si="212">AD34/12/AD35</f>
        <v>20.179999999999996</v>
      </c>
      <c r="AE36" s="31">
        <f t="shared" si="212"/>
        <v>20.179999999999996</v>
      </c>
      <c r="AF36" s="31">
        <f t="shared" si="212"/>
        <v>20.179999999999996</v>
      </c>
      <c r="AG36" s="31">
        <f t="shared" ref="AG36" si="213">AG34 /12/AG35</f>
        <v>20.18</v>
      </c>
      <c r="AH36" s="31">
        <f>AH34 /12/AH35</f>
        <v>20.180000000000003</v>
      </c>
      <c r="AI36" s="31">
        <f t="shared" ref="AI36" si="214">AI34 /12/AI35</f>
        <v>20.18</v>
      </c>
      <c r="AJ36" s="31">
        <f>AJ34 /12/AJ35</f>
        <v>20.179999999999996</v>
      </c>
      <c r="AK36" s="31"/>
      <c r="AL36" s="31">
        <f>AL14+AL22+AL28</f>
        <v>18.96</v>
      </c>
      <c r="AM36" s="31">
        <f t="shared" ref="AM36" si="215">AM34/12/AM35</f>
        <v>18.96</v>
      </c>
      <c r="AN36" s="31">
        <f t="shared" ref="AN36" si="216">AN34 /12/AN35</f>
        <v>18.96</v>
      </c>
      <c r="AO36" s="31">
        <f>AO34 /12/AO35</f>
        <v>18.96</v>
      </c>
      <c r="AP36" s="31">
        <f t="shared" ref="AP36" si="217">AP34 /12/AP35</f>
        <v>18.96</v>
      </c>
      <c r="AQ36" s="31">
        <f>AQ34 /12/AQ35</f>
        <v>18.96</v>
      </c>
      <c r="AR36" s="31">
        <f t="shared" ref="AR36" si="218">AR34/12/AR35</f>
        <v>18.960000000000004</v>
      </c>
      <c r="AS36" s="31">
        <f t="shared" ref="AS36" si="219">AS34 /12/AS35</f>
        <v>18.959999999999997</v>
      </c>
      <c r="AT36" s="31">
        <f>AT34 /12/AT35</f>
        <v>18.96</v>
      </c>
      <c r="AU36" s="31">
        <f t="shared" ref="AU36" si="220">AU34 /12/AU35</f>
        <v>18.96</v>
      </c>
      <c r="AV36" s="31">
        <f t="shared" ref="AV36" si="221">AV34/12/AV35</f>
        <v>18.96</v>
      </c>
      <c r="AW36" s="31">
        <f t="shared" ref="AW36" si="222">AW34 /12/AW35</f>
        <v>18.959999999999997</v>
      </c>
      <c r="AX36" s="31">
        <f t="shared" ref="AX36" si="223">AX34 /12/AX35</f>
        <v>18.96</v>
      </c>
      <c r="AY36" s="31">
        <f t="shared" ref="AY36" si="224">AY34/12/AY35</f>
        <v>18.960000000000004</v>
      </c>
      <c r="AZ36" s="31">
        <f>AZ34 /12/AZ35</f>
        <v>18.96</v>
      </c>
      <c r="BA36" s="31"/>
      <c r="BB36" s="31">
        <f>BB14+BB22+BB28</f>
        <v>14.09</v>
      </c>
      <c r="BC36" s="31">
        <f t="shared" ref="BC36:BL36" si="225">BC34/12/BC35</f>
        <v>14.09</v>
      </c>
      <c r="BD36" s="31">
        <f t="shared" si="225"/>
        <v>14.09</v>
      </c>
      <c r="BE36" s="31">
        <f t="shared" si="225"/>
        <v>14.089999999999996</v>
      </c>
      <c r="BF36" s="31">
        <f t="shared" si="225"/>
        <v>14.090000000000002</v>
      </c>
      <c r="BG36" s="31">
        <f t="shared" si="225"/>
        <v>14.09</v>
      </c>
      <c r="BH36" s="31">
        <f t="shared" si="225"/>
        <v>14.09</v>
      </c>
      <c r="BI36" s="31">
        <f t="shared" si="225"/>
        <v>14.09</v>
      </c>
      <c r="BJ36" s="31">
        <f t="shared" si="225"/>
        <v>14.090000000000002</v>
      </c>
      <c r="BK36" s="31">
        <f t="shared" si="225"/>
        <v>14.089999999999998</v>
      </c>
      <c r="BL36" s="31">
        <f t="shared" si="225"/>
        <v>14.09</v>
      </c>
      <c r="BM36" s="31"/>
      <c r="BN36" s="31">
        <f>BN14+BN22+BN28</f>
        <v>14</v>
      </c>
      <c r="BO36" s="31">
        <f>BO34 /12/BO35</f>
        <v>14</v>
      </c>
      <c r="BP36" s="31">
        <f t="shared" ref="BP36" si="226">BP34/12/BP35</f>
        <v>14</v>
      </c>
      <c r="BQ36" s="31">
        <f t="shared" ref="BQ36" si="227">BQ34 /12/BQ35</f>
        <v>14</v>
      </c>
      <c r="BR36" s="31">
        <f>BR34 /12/BR35</f>
        <v>14</v>
      </c>
      <c r="BS36" s="31">
        <f t="shared" ref="BS36" si="228">BS34 /12/BS35</f>
        <v>14</v>
      </c>
      <c r="BT36" s="31">
        <f>BT34 /12/BT35</f>
        <v>14</v>
      </c>
      <c r="BU36" s="31">
        <f>BU34 /12/BU35</f>
        <v>14.000000000000002</v>
      </c>
      <c r="BV36" s="31">
        <f t="shared" ref="BV36" si="229">BV34 /12/BV35</f>
        <v>14</v>
      </c>
      <c r="BW36" s="31">
        <f>BW34 /12/BW35</f>
        <v>14</v>
      </c>
      <c r="BX36" s="31">
        <f t="shared" ref="BX36" si="230">BX34/12/BX35</f>
        <v>14</v>
      </c>
      <c r="BY36" s="31">
        <f t="shared" ref="BY36" si="231">BY34 /12/BY35</f>
        <v>13.999999999999998</v>
      </c>
      <c r="BZ36" s="31">
        <f>BZ34 /12/BZ35</f>
        <v>13.999999999999998</v>
      </c>
      <c r="CA36" s="31">
        <f>CA34 /12/CA35</f>
        <v>14</v>
      </c>
      <c r="CB36" s="31">
        <f t="shared" ref="CB36:CC36" si="232">CB34 /12/CB35</f>
        <v>14</v>
      </c>
      <c r="CC36" s="31">
        <f t="shared" si="232"/>
        <v>13.999999999999998</v>
      </c>
    </row>
    <row r="37" spans="1:93" s="5" customFormat="1" ht="12.75" customHeight="1"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7"/>
      <c r="AB37" s="13"/>
      <c r="AC37" s="7"/>
      <c r="AD37" s="13"/>
      <c r="AE37" s="13"/>
      <c r="AF37" s="7"/>
      <c r="AG37" s="13"/>
      <c r="AH37" s="13"/>
      <c r="AI37" s="13"/>
      <c r="AJ37" s="13"/>
      <c r="AL37" s="13"/>
      <c r="AM37" s="7"/>
      <c r="AN37" s="13"/>
      <c r="AO37" s="13"/>
      <c r="AP37" s="13"/>
      <c r="AQ37" s="13"/>
      <c r="AR37" s="7"/>
      <c r="AS37" s="13"/>
      <c r="AT37" s="13"/>
      <c r="AU37" s="13"/>
      <c r="AV37" s="7"/>
      <c r="AW37" s="13"/>
      <c r="AX37" s="13"/>
      <c r="AY37" s="7"/>
      <c r="AZ37" s="13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N37" s="7"/>
      <c r="BO37" s="13"/>
      <c r="BP37" s="7"/>
      <c r="BQ37" s="13"/>
      <c r="BR37" s="13"/>
      <c r="BS37" s="13"/>
      <c r="BT37" s="13"/>
      <c r="BU37" s="13"/>
      <c r="BV37" s="13"/>
      <c r="BW37" s="13"/>
      <c r="BX37" s="7"/>
      <c r="BY37" s="13"/>
      <c r="BZ37" s="13"/>
      <c r="CA37" s="13"/>
      <c r="CB37" s="13"/>
      <c r="CC37" s="13"/>
    </row>
    <row r="38" spans="1:93" s="5" customFormat="1" ht="12.75" hidden="1" customHeight="1"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7"/>
      <c r="AB38" s="13"/>
      <c r="AC38" s="7"/>
      <c r="AD38" s="13"/>
      <c r="AE38" s="13"/>
      <c r="AF38" s="7"/>
      <c r="AG38" s="13"/>
      <c r="AH38" s="13"/>
      <c r="AI38" s="13"/>
      <c r="AJ38" s="13"/>
      <c r="AL38" s="13"/>
      <c r="AM38" s="7"/>
      <c r="AN38" s="13"/>
      <c r="AO38" s="13"/>
      <c r="AP38" s="13"/>
      <c r="AQ38" s="13"/>
      <c r="AR38" s="7"/>
      <c r="AS38" s="13"/>
      <c r="AT38" s="13"/>
      <c r="AU38" s="13"/>
      <c r="AV38" s="7"/>
      <c r="AW38" s="13"/>
      <c r="AX38" s="13"/>
      <c r="AY38" s="7"/>
      <c r="AZ38" s="13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N38" s="7"/>
      <c r="BO38" s="13"/>
      <c r="BP38" s="7"/>
      <c r="BQ38" s="13"/>
      <c r="BR38" s="13"/>
      <c r="BS38" s="13"/>
      <c r="BT38" s="13"/>
      <c r="BU38" s="13"/>
      <c r="BV38" s="13"/>
      <c r="BW38" s="13"/>
      <c r="BX38" s="7"/>
      <c r="BY38" s="13"/>
      <c r="BZ38" s="13"/>
      <c r="CA38" s="13"/>
      <c r="CB38" s="13"/>
      <c r="CC38" s="13"/>
    </row>
    <row r="39" spans="1:93" s="5" customFormat="1"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B39" s="13"/>
      <c r="AD39" s="13"/>
      <c r="AE39" s="13"/>
      <c r="AG39" s="13"/>
      <c r="AH39" s="13"/>
      <c r="AI39" s="13"/>
      <c r="AJ39" s="13"/>
      <c r="AL39" s="13"/>
      <c r="AN39" s="13"/>
      <c r="AO39" s="13"/>
      <c r="AP39" s="13"/>
      <c r="AQ39" s="13"/>
      <c r="AS39" s="13"/>
      <c r="AT39" s="13"/>
      <c r="AU39" s="13"/>
      <c r="AW39" s="13"/>
      <c r="AX39" s="13"/>
      <c r="AZ39" s="13"/>
      <c r="BO39" s="13"/>
      <c r="BQ39" s="13"/>
      <c r="BR39" s="13"/>
      <c r="BS39" s="13"/>
      <c r="BT39" s="13"/>
      <c r="BU39" s="13"/>
      <c r="BV39" s="13"/>
      <c r="BW39" s="13"/>
      <c r="BY39" s="13"/>
      <c r="BZ39" s="13"/>
      <c r="CA39" s="13"/>
      <c r="CB39" s="13"/>
      <c r="CC39" s="13"/>
      <c r="CN39" s="16"/>
      <c r="CO39" s="16"/>
    </row>
    <row r="40" spans="1:93" s="5" customFormat="1"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B40" s="13"/>
      <c r="AD40" s="13"/>
      <c r="AE40" s="13"/>
      <c r="AG40" s="13"/>
      <c r="AH40" s="13"/>
      <c r="AI40" s="13"/>
      <c r="AJ40" s="13"/>
      <c r="AL40" s="13"/>
      <c r="AN40" s="13"/>
      <c r="AO40" s="13"/>
      <c r="AP40" s="13"/>
      <c r="AQ40" s="13"/>
      <c r="AS40" s="13"/>
      <c r="AT40" s="13"/>
      <c r="AU40" s="13"/>
      <c r="AW40" s="13"/>
      <c r="AX40" s="13"/>
      <c r="AZ40" s="13"/>
      <c r="BO40" s="13"/>
      <c r="BQ40" s="13"/>
      <c r="BR40" s="13"/>
      <c r="BS40" s="13"/>
      <c r="BT40" s="13"/>
      <c r="BU40" s="13"/>
      <c r="BV40" s="13"/>
      <c r="BW40" s="13"/>
      <c r="BY40" s="13"/>
      <c r="BZ40" s="13"/>
      <c r="CA40" s="13"/>
      <c r="CB40" s="13"/>
      <c r="CC40" s="13"/>
      <c r="CD40" s="5">
        <f>CD34/12</f>
        <v>637137.20700000017</v>
      </c>
      <c r="CN40" s="16"/>
      <c r="CO40" s="16"/>
    </row>
    <row r="41" spans="1:93" s="1" customFormat="1">
      <c r="A41" s="5" t="s">
        <v>0</v>
      </c>
      <c r="B41" s="5">
        <v>12</v>
      </c>
      <c r="C41" s="5"/>
      <c r="D41" s="5"/>
      <c r="E41" s="5"/>
      <c r="F41" s="5"/>
      <c r="G41" s="5"/>
      <c r="H41" s="6"/>
      <c r="I41" s="6"/>
      <c r="J41" s="6"/>
      <c r="K41" s="6"/>
      <c r="L41" s="8"/>
      <c r="M41" s="6"/>
      <c r="N41" s="8"/>
      <c r="O41" s="8"/>
      <c r="P41" s="8"/>
      <c r="Q41" s="8"/>
      <c r="R41" s="8"/>
      <c r="S41" s="8"/>
      <c r="T41" s="8"/>
      <c r="U41" s="8"/>
      <c r="V41" s="6"/>
      <c r="W41" s="6"/>
      <c r="X41" s="6"/>
      <c r="Y41" s="6"/>
      <c r="Z41" s="6"/>
      <c r="AA41" s="5"/>
      <c r="AB41" s="8"/>
      <c r="AC41" s="5"/>
      <c r="AD41" s="8"/>
      <c r="AE41" s="8"/>
      <c r="AF41" s="5"/>
      <c r="AG41" s="8"/>
      <c r="AH41" s="8"/>
      <c r="AI41" s="8"/>
      <c r="AJ41" s="8"/>
      <c r="AK41" s="5"/>
      <c r="AL41" s="10"/>
      <c r="AM41" s="5"/>
      <c r="AN41" s="11"/>
      <c r="AO41" s="11"/>
      <c r="AP41" s="11"/>
      <c r="AQ41" s="11"/>
      <c r="AR41" s="5"/>
      <c r="AS41" s="11"/>
      <c r="AT41" s="11"/>
      <c r="AU41" s="11"/>
      <c r="AV41" s="5"/>
      <c r="AW41" s="11"/>
      <c r="AX41" s="11"/>
      <c r="AY41" s="5"/>
      <c r="AZ41" s="11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12"/>
      <c r="BP41" s="5"/>
      <c r="BQ41" s="12"/>
      <c r="BR41" s="12"/>
      <c r="BS41" s="12"/>
      <c r="BT41" s="12"/>
      <c r="BU41" s="12"/>
      <c r="BV41" s="12"/>
      <c r="BW41" s="12"/>
      <c r="BX41" s="5"/>
      <c r="BY41" s="12"/>
      <c r="BZ41" s="12"/>
      <c r="CA41" s="12"/>
      <c r="CB41" s="12"/>
      <c r="CC41" s="12"/>
    </row>
    <row r="42" spans="1:93" s="1" customFormat="1">
      <c r="A42" s="5"/>
      <c r="B42" s="5"/>
      <c r="C42" s="5"/>
      <c r="D42" s="5"/>
      <c r="E42" s="5"/>
      <c r="F42" s="5"/>
      <c r="G42" s="5"/>
      <c r="H42" s="6"/>
      <c r="I42" s="6"/>
      <c r="J42" s="6"/>
      <c r="K42" s="6"/>
      <c r="L42" s="8"/>
      <c r="M42" s="6"/>
      <c r="N42" s="8"/>
      <c r="O42" s="8"/>
      <c r="P42" s="8"/>
      <c r="Q42" s="8"/>
      <c r="R42" s="8"/>
      <c r="S42" s="8"/>
      <c r="T42" s="8"/>
      <c r="U42" s="8"/>
      <c r="V42" s="6"/>
      <c r="W42" s="6"/>
      <c r="X42" s="6"/>
      <c r="Y42" s="6"/>
      <c r="Z42" s="6"/>
      <c r="AA42" s="5"/>
      <c r="AB42" s="8"/>
      <c r="AC42" s="5"/>
      <c r="AD42" s="8"/>
      <c r="AE42" s="8"/>
      <c r="AF42" s="5"/>
      <c r="AG42" s="8"/>
      <c r="AH42" s="8"/>
      <c r="AI42" s="8"/>
      <c r="AJ42" s="8"/>
      <c r="AK42" s="5"/>
      <c r="AL42" s="10"/>
      <c r="AM42" s="5"/>
      <c r="AN42" s="11"/>
      <c r="AO42" s="11"/>
      <c r="AP42" s="11"/>
      <c r="AQ42" s="11"/>
      <c r="AR42" s="5"/>
      <c r="AS42" s="11"/>
      <c r="AT42" s="11"/>
      <c r="AU42" s="11"/>
      <c r="AV42" s="5"/>
      <c r="AW42" s="11"/>
      <c r="AX42" s="11"/>
      <c r="AY42" s="5"/>
      <c r="AZ42" s="11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12"/>
      <c r="BP42" s="5"/>
      <c r="BQ42" s="12"/>
      <c r="BR42" s="12"/>
      <c r="BS42" s="12"/>
      <c r="BT42" s="12"/>
      <c r="BU42" s="12"/>
      <c r="BV42" s="12"/>
      <c r="BW42" s="12"/>
      <c r="BX42" s="5"/>
      <c r="BY42" s="12"/>
      <c r="BZ42" s="12"/>
      <c r="CA42" s="12"/>
      <c r="CB42" s="12"/>
      <c r="CC42" s="12"/>
      <c r="CN42"/>
      <c r="CO42"/>
    </row>
  </sheetData>
  <mergeCells count="41">
    <mergeCell ref="AK7:AK8"/>
    <mergeCell ref="BN7:BN8"/>
    <mergeCell ref="BM7:BM8"/>
    <mergeCell ref="G6:AJ6"/>
    <mergeCell ref="AK6:AZ6"/>
    <mergeCell ref="BM6:CC6"/>
    <mergeCell ref="H7:H8"/>
    <mergeCell ref="BB7:BB8"/>
    <mergeCell ref="BA7:BA8"/>
    <mergeCell ref="AL7:AL8"/>
    <mergeCell ref="BA6:BG6"/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A27:F27"/>
    <mergeCell ref="A24:F24"/>
    <mergeCell ref="A16:F16"/>
    <mergeCell ref="A17:F17"/>
    <mergeCell ref="A18:F18"/>
    <mergeCell ref="A19:F19"/>
    <mergeCell ref="A26:F26"/>
    <mergeCell ref="A23:F23"/>
    <mergeCell ref="A25:F25"/>
    <mergeCell ref="A6:F8"/>
    <mergeCell ref="G7:G8"/>
    <mergeCell ref="A20:F20"/>
    <mergeCell ref="A21:F21"/>
    <mergeCell ref="A22:F22"/>
    <mergeCell ref="A15:F15"/>
    <mergeCell ref="A9:F9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2015-11-25T12:40:20Z</cp:lastPrinted>
  <dcterms:created xsi:type="dcterms:W3CDTF">2013-04-24T10:34:01Z</dcterms:created>
  <dcterms:modified xsi:type="dcterms:W3CDTF">2015-11-27T13:14:39Z</dcterms:modified>
</cp:coreProperties>
</file>